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rpf\Documents\Privat\VBE Wahlen2025\Wahlen 2025\Freistell-O-Mat 2025\"/>
    </mc:Choice>
  </mc:AlternateContent>
  <bookViews>
    <workbookView xWindow="0" yWindow="0" windowWidth="20490" windowHeight="9495"/>
  </bookViews>
  <sheets>
    <sheet name="Die Formel" sheetId="1" r:id="rId1"/>
    <sheet name="Tabelle2" sheetId="2" state="hidden" r:id="rId2"/>
    <sheet name="Tabelle1" sheetId="3" state="hidden" r:id="rId3"/>
    <sheet name="PF als ÖPR" sheetId="4" state="hidden" r:id="rId4"/>
  </sheets>
  <definedNames>
    <definedName name="_xlnm.Print_Area" localSheetId="0">'Die Formel'!$B$2:$P$45</definedName>
  </definedNames>
  <calcPr calcId="162913"/>
</workbook>
</file>

<file path=xl/calcChain.xml><?xml version="1.0" encoding="utf-8"?>
<calcChain xmlns="http://schemas.openxmlformats.org/spreadsheetml/2006/main">
  <c r="D16" i="4" l="1"/>
  <c r="M16" i="4" l="1"/>
  <c r="D9" i="4"/>
  <c r="D10" i="4" s="1"/>
  <c r="H8" i="4" l="1"/>
  <c r="N16" i="4"/>
  <c r="N15" i="4" s="1"/>
  <c r="M14" i="4"/>
  <c r="M15" i="4" s="1"/>
  <c r="J8" i="4"/>
  <c r="I39" i="1"/>
  <c r="L24" i="1" s="1"/>
  <c r="L8" i="4" l="1"/>
  <c r="I8" i="4"/>
  <c r="J9" i="4"/>
  <c r="J10" i="4" s="1"/>
  <c r="I10" i="4" s="1"/>
  <c r="D8" i="1"/>
  <c r="B8" i="1"/>
  <c r="I9" i="4" l="1"/>
  <c r="L9" i="4"/>
  <c r="N8" i="4"/>
  <c r="K8" i="4"/>
  <c r="J11" i="4"/>
  <c r="H8" i="1"/>
  <c r="J8" i="1" s="1"/>
  <c r="K9" i="4" l="1"/>
  <c r="N9" i="4"/>
  <c r="M9" i="4" s="1"/>
  <c r="L11" i="4"/>
  <c r="N11" i="4" s="1"/>
  <c r="M11" i="4" s="1"/>
  <c r="I11" i="4"/>
  <c r="K11" i="4" s="1"/>
  <c r="M8" i="4"/>
  <c r="L10" i="4"/>
  <c r="K10" i="4" s="1"/>
  <c r="I17" i="1"/>
  <c r="N10" i="4" l="1"/>
  <c r="M10" i="4" s="1"/>
</calcChain>
</file>

<file path=xl/comments1.xml><?xml version="1.0" encoding="utf-8"?>
<comments xmlns="http://schemas.openxmlformats.org/spreadsheetml/2006/main">
  <authors>
    <author>Mages</author>
    <author>Jörg Pfeiffer</author>
  </authors>
  <commentList>
    <comment ref="I14" authorId="0" shapeId="0">
      <text>
        <r>
          <rPr>
            <b/>
            <sz val="11"/>
            <color indexed="81"/>
            <rFont val="Arial Narrow"/>
            <family val="2"/>
          </rPr>
          <t>GS = 25 LWS
RS+;GRS+;FÖS = 27 LWS
IGS = 25,5 LWS
GYM;Kollegs;BBS = 24 LWS</t>
        </r>
      </text>
    </comment>
    <comment ref="B34" authorId="1" shapeId="0">
      <text>
        <r>
          <rPr>
            <b/>
            <sz val="11"/>
            <color indexed="81"/>
            <rFont val="Segoe UI"/>
            <family val="2"/>
          </rPr>
          <t>Hier können Sie eine weitere "Begründung" eintragen!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Christian</author>
    <author>Mages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>Tragen Sie hier Ihre Arbeitsstunden nach Arbeitsvertrag ein.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Vertragliche Wochenstunden bei einer Vollzeitstelle.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Anteil Ihrer Teilzeitbeschäftigung.
100% entspricht einer Vollzeitanstellung.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Einvernehmliches Ergebnis der Verhandlung zw. ÖPR und SL!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Tragen Sie hier evtl. Anrechnungsstunden ein, wie sie auch LehrerInnen bekommen könnten (ÖPR, GTS-Stunden, …).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Wählen Sie hier Ihre Schulart und die Stundenzahl bei Vollzeit (38,5 oder 39) aus.</t>
        </r>
      </text>
    </comment>
  </commentList>
</comments>
</file>

<file path=xl/sharedStrings.xml><?xml version="1.0" encoding="utf-8"?>
<sst xmlns="http://schemas.openxmlformats.org/spreadsheetml/2006/main" count="54" uniqueCount="45">
  <si>
    <t>=</t>
  </si>
  <si>
    <t>von..</t>
  </si>
  <si>
    <t>bis..</t>
  </si>
  <si>
    <t>LWS</t>
  </si>
  <si>
    <t>Die Freistellungsformel</t>
  </si>
  <si>
    <t>x</t>
  </si>
  <si>
    <r>
      <t xml:space="preserve">Folgende Tatbestände könnten eine </t>
    </r>
    <r>
      <rPr>
        <b/>
        <sz val="12"/>
        <color theme="1"/>
        <rFont val="Arial"/>
        <family val="2"/>
      </rPr>
      <t>weitere Freistellung</t>
    </r>
    <r>
      <rPr>
        <sz val="12"/>
        <color theme="1"/>
        <rFont val="Arial"/>
        <family val="2"/>
      </rPr>
      <t xml:space="preserve"> begründen:</t>
    </r>
  </si>
  <si>
    <t xml:space="preserve">* </t>
  </si>
  <si>
    <t>* PES-Schule</t>
  </si>
  <si>
    <t>Nur hier eintragen bitte!</t>
  </si>
  <si>
    <t>:</t>
  </si>
  <si>
    <t>Arbeitszeit einer PF abzügl. ÖPR-Anrechnung</t>
  </si>
  <si>
    <t>Soll brutto</t>
  </si>
  <si>
    <t>Soll abzgl. Anrechnungsstunden</t>
  </si>
  <si>
    <t>Soll abzgl. ÖPR-Freistellung und Anrechnungsstunden</t>
  </si>
  <si>
    <t>gültig ab</t>
  </si>
  <si>
    <t>Name</t>
  </si>
  <si>
    <t>Stunden</t>
  </si>
  <si>
    <t>Minuten</t>
  </si>
  <si>
    <t>vertragliche Arbeitszeit</t>
  </si>
  <si>
    <t>volle Stelle</t>
  </si>
  <si>
    <t>Stellenanteil in %</t>
  </si>
  <si>
    <t>ungebundene Zeit (60 Min-Stunden)</t>
  </si>
  <si>
    <t>ÖPR-Freistellung</t>
  </si>
  <si>
    <t>berechnet</t>
  </si>
  <si>
    <t>tatsächlich</t>
  </si>
  <si>
    <t>U-Zeit (min)</t>
  </si>
  <si>
    <t>Schulart</t>
  </si>
  <si>
    <t>AU-Zeit (min)</t>
  </si>
  <si>
    <t>Regelstundenmaß</t>
  </si>
  <si>
    <t>Summe</t>
  </si>
  <si>
    <t>Bitte nehmen Sie nur in den hellgelb unterlegten Feldern Einträge vor.</t>
  </si>
  <si>
    <t>gebundene U-Zeit in Stunden à</t>
  </si>
  <si>
    <t>gebunden AU-Zeit in Stunden à</t>
  </si>
  <si>
    <t>gebundene Zeit in Stunden à</t>
  </si>
  <si>
    <t>GS 39</t>
  </si>
  <si>
    <r>
      <t xml:space="preserve">Die Zahl der </t>
    </r>
    <r>
      <rPr>
        <b/>
        <sz val="12"/>
        <color theme="1"/>
        <rFont val="Arial"/>
        <family val="2"/>
      </rPr>
      <t xml:space="preserve">Beschäftigten          </t>
    </r>
    <r>
      <rPr>
        <sz val="12"/>
        <color theme="1"/>
        <rFont val="Arial"/>
        <family val="2"/>
      </rPr>
      <t xml:space="preserve"> beträgt:</t>
    </r>
  </si>
  <si>
    <r>
      <t xml:space="preserve">Das </t>
    </r>
    <r>
      <rPr>
        <b/>
        <sz val="12"/>
        <color theme="1"/>
        <rFont val="Arial"/>
        <family val="2"/>
      </rPr>
      <t>Regelstundenmaß</t>
    </r>
    <r>
      <rPr>
        <sz val="12"/>
        <color theme="1"/>
        <rFont val="Arial"/>
        <family val="2"/>
      </rPr>
      <t xml:space="preserve">           unserer Schulart beträgt:</t>
    </r>
  </si>
  <si>
    <r>
      <t xml:space="preserve">Daraus errechnet sich eine </t>
    </r>
    <r>
      <rPr>
        <b/>
        <sz val="12"/>
        <color theme="1"/>
        <rFont val="Arial"/>
        <family val="2"/>
      </rPr>
      <t>Mindestfreistellung</t>
    </r>
    <r>
      <rPr>
        <sz val="12"/>
        <color theme="1"/>
        <rFont val="Arial"/>
        <family val="2"/>
      </rPr>
      <t xml:space="preserve">               von:</t>
    </r>
  </si>
  <si>
    <t>* zugeteilte kleine Schulen</t>
  </si>
  <si>
    <r>
      <t xml:space="preserve">* planmäßige ÖPR-Sitzung </t>
    </r>
    <r>
      <rPr>
        <b/>
        <sz val="12"/>
        <color theme="1"/>
        <rFont val="Arial"/>
        <family val="2"/>
      </rPr>
      <t>nicht</t>
    </r>
    <r>
      <rPr>
        <sz val="12"/>
        <color theme="1"/>
        <rFont val="Arial"/>
        <family val="2"/>
      </rPr>
      <t xml:space="preserve"> während der Unterrichtszeit</t>
    </r>
  </si>
  <si>
    <t>* Schule "in herausfordernder Lage"</t>
  </si>
  <si>
    <t>* dislozierte Standorte</t>
  </si>
  <si>
    <t>* Ganztagsschule</t>
  </si>
  <si>
    <r>
      <t xml:space="preserve">Der </t>
    </r>
    <r>
      <rPr>
        <b/>
        <sz val="16"/>
        <color theme="3" tint="-0.249977111117893"/>
        <rFont val="Arial"/>
        <family val="2"/>
      </rPr>
      <t>VBE</t>
    </r>
    <r>
      <rPr>
        <b/>
        <sz val="16"/>
        <color theme="1"/>
        <rFont val="Arial"/>
        <family val="2"/>
      </rPr>
      <t xml:space="preserve"> empfiehlt: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</si>
</sst>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_-* #,##0.000\ _€_-;\-* #,##0.000\ _€_-;_-* &quot;-&quot;???\ _€_-;_-@_-"/>
    <numFmt numFmtId="167" formatCode="0.0\ &quot;LWS&quot;"/>
  </numFmts>
  <fonts count="19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11"/>
      <color indexed="81"/>
      <name val="Segoe UI"/>
      <family val="2"/>
    </font>
    <font>
      <b/>
      <sz val="11"/>
      <color indexed="81"/>
      <name val="Arial Narrow"/>
      <family val="2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theme="3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 tint="-0.499984740745262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5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5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2" xfId="0" applyFont="1" applyFill="1" applyBorder="1" applyAlignment="1" applyProtection="1">
      <alignment horizontal="center"/>
      <protection locked="0"/>
    </xf>
    <xf numFmtId="167" fontId="3" fillId="7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Protection="1">
      <protection locked="0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29" xfId="0" applyNumberFormat="1" applyBorder="1"/>
    <xf numFmtId="1" fontId="0" fillId="0" borderId="30" xfId="0" applyNumberFormat="1" applyBorder="1"/>
    <xf numFmtId="2" fontId="0" fillId="0" borderId="1" xfId="0" applyNumberFormat="1" applyBorder="1" applyAlignment="1">
      <alignment horizontal="center"/>
    </xf>
    <xf numFmtId="2" fontId="0" fillId="0" borderId="31" xfId="0" applyNumberFormat="1" applyBorder="1"/>
    <xf numFmtId="1" fontId="0" fillId="0" borderId="32" xfId="0" applyNumberFormat="1" applyBorder="1"/>
    <xf numFmtId="2" fontId="0" fillId="0" borderId="1" xfId="1" applyNumberFormat="1" applyFont="1" applyBorder="1" applyAlignment="1" applyProtection="1">
      <alignment horizontal="center"/>
    </xf>
    <xf numFmtId="2" fontId="0" fillId="0" borderId="33" xfId="0" applyNumberFormat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0" fontId="10" fillId="9" borderId="3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36" xfId="0" applyBorder="1"/>
    <xf numFmtId="1" fontId="0" fillId="0" borderId="37" xfId="0" applyNumberFormat="1" applyBorder="1"/>
    <xf numFmtId="2" fontId="0" fillId="10" borderId="1" xfId="1" applyNumberFormat="1" applyFont="1" applyFill="1" applyBorder="1" applyAlignment="1" applyProtection="1">
      <alignment horizontal="center"/>
    </xf>
    <xf numFmtId="2" fontId="0" fillId="0" borderId="0" xfId="1" applyNumberFormat="1" applyFont="1" applyFill="1" applyBorder="1" applyAlignment="1" applyProtection="1">
      <alignment horizontal="center"/>
    </xf>
    <xf numFmtId="1" fontId="0" fillId="0" borderId="38" xfId="0" applyNumberFormat="1" applyBorder="1"/>
    <xf numFmtId="2" fontId="0" fillId="0" borderId="0" xfId="1" applyNumberFormat="1" applyFont="1" applyFill="1" applyBorder="1" applyProtection="1"/>
    <xf numFmtId="0" fontId="11" fillId="0" borderId="0" xfId="0" applyFont="1"/>
    <xf numFmtId="0" fontId="0" fillId="0" borderId="22" xfId="0" applyBorder="1" applyAlignment="1">
      <alignment horizontal="center"/>
    </xf>
    <xf numFmtId="0" fontId="0" fillId="9" borderId="28" xfId="0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" xfId="0" applyBorder="1"/>
    <xf numFmtId="0" fontId="0" fillId="0" borderId="47" xfId="0" applyBorder="1"/>
    <xf numFmtId="0" fontId="0" fillId="2" borderId="48" xfId="0" applyFill="1" applyBorder="1"/>
    <xf numFmtId="0" fontId="1" fillId="4" borderId="49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48" xfId="0" applyBorder="1"/>
    <xf numFmtId="0" fontId="3" fillId="0" borderId="0" xfId="0" applyFont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0" xfId="0" applyBorder="1"/>
    <xf numFmtId="0" fontId="6" fillId="0" borderId="0" xfId="0" applyFont="1" applyBorder="1"/>
    <xf numFmtId="0" fontId="0" fillId="0" borderId="54" xfId="0" applyBorder="1"/>
    <xf numFmtId="0" fontId="0" fillId="0" borderId="0" xfId="0" applyBorder="1" applyAlignment="1">
      <alignment horizontal="center"/>
    </xf>
    <xf numFmtId="0" fontId="3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8" borderId="50" xfId="0" applyFont="1" applyFill="1" applyBorder="1" applyAlignment="1" applyProtection="1">
      <alignment vertical="center"/>
      <protection locked="0"/>
    </xf>
    <xf numFmtId="0" fontId="3" fillId="8" borderId="44" xfId="0" applyFont="1" applyFill="1" applyBorder="1" applyAlignment="1" applyProtection="1">
      <alignment vertical="center"/>
      <protection locked="0"/>
    </xf>
    <xf numFmtId="0" fontId="0" fillId="8" borderId="4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0" fontId="9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9" borderId="1" xfId="0" applyFill="1" applyBorder="1" applyAlignment="1">
      <alignment horizontal="right"/>
    </xf>
    <xf numFmtId="0" fontId="0" fillId="9" borderId="26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0" fontId="0" fillId="9" borderId="26" xfId="0" applyFill="1" applyBorder="1" applyAlignment="1">
      <alignment horizontal="right"/>
    </xf>
    <xf numFmtId="0" fontId="0" fillId="9" borderId="31" xfId="0" applyFill="1" applyBorder="1" applyAlignment="1">
      <alignment horizontal="right"/>
    </xf>
    <xf numFmtId="0" fontId="0" fillId="9" borderId="28" xfId="0" applyFill="1" applyBorder="1" applyAlignment="1">
      <alignment horizontal="left"/>
    </xf>
    <xf numFmtId="0" fontId="11" fillId="0" borderId="39" xfId="0" applyFont="1" applyBorder="1"/>
    <xf numFmtId="0" fontId="0" fillId="0" borderId="40" xfId="0" applyBorder="1"/>
    <xf numFmtId="0" fontId="0" fillId="0" borderId="41" xfId="0" applyBorder="1"/>
    <xf numFmtId="0" fontId="10" fillId="0" borderId="38" xfId="0" applyFont="1" applyBorder="1" applyAlignment="1">
      <alignment horizontal="right"/>
    </xf>
    <xf numFmtId="0" fontId="10" fillId="9" borderId="34" xfId="0" applyFont="1" applyFill="1" applyBorder="1" applyAlignment="1">
      <alignment horizontal="right"/>
    </xf>
    <xf numFmtId="0" fontId="10" fillId="9" borderId="25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55" xfId="0" applyBorder="1"/>
    <xf numFmtId="0" fontId="16" fillId="3" borderId="11" xfId="0" applyFont="1" applyFill="1" applyBorder="1" applyAlignment="1">
      <alignment horizontal="left" vertical="top" wrapText="1" indent="1"/>
    </xf>
    <xf numFmtId="0" fontId="16" fillId="3" borderId="12" xfId="0" applyFont="1" applyFill="1" applyBorder="1" applyAlignment="1">
      <alignment horizontal="left" vertical="top" wrapText="1" indent="1"/>
    </xf>
    <xf numFmtId="0" fontId="16" fillId="3" borderId="13" xfId="0" applyFont="1" applyFill="1" applyBorder="1" applyAlignment="1">
      <alignment horizontal="left" vertical="top" wrapText="1" indent="1"/>
    </xf>
    <xf numFmtId="0" fontId="16" fillId="3" borderId="14" xfId="0" applyFont="1" applyFill="1" applyBorder="1" applyAlignment="1">
      <alignment horizontal="left" vertical="top" wrapText="1" indent="1"/>
    </xf>
    <xf numFmtId="0" fontId="16" fillId="3" borderId="0" xfId="0" applyFont="1" applyFill="1" applyAlignment="1">
      <alignment horizontal="left" vertical="top" wrapText="1" indent="1"/>
    </xf>
    <xf numFmtId="0" fontId="16" fillId="3" borderId="15" xfId="0" applyFont="1" applyFill="1" applyBorder="1" applyAlignment="1">
      <alignment horizontal="left" vertical="top" wrapText="1" indent="1"/>
    </xf>
    <xf numFmtId="0" fontId="16" fillId="3" borderId="16" xfId="0" applyFont="1" applyFill="1" applyBorder="1" applyAlignment="1">
      <alignment horizontal="left" vertical="top" wrapText="1" indent="1"/>
    </xf>
    <xf numFmtId="0" fontId="16" fillId="3" borderId="17" xfId="0" applyFont="1" applyFill="1" applyBorder="1" applyAlignment="1">
      <alignment horizontal="left" vertical="top" wrapText="1" indent="1"/>
    </xf>
    <xf numFmtId="0" fontId="16" fillId="3" borderId="18" xfId="0" applyFont="1" applyFill="1" applyBorder="1" applyAlignment="1">
      <alignment horizontal="left" vertical="top" wrapText="1" indent="1"/>
    </xf>
    <xf numFmtId="0" fontId="17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009900"/>
      <color rgb="FF669900"/>
      <color rgb="FF339933"/>
      <color rgb="FF33CC33"/>
      <color rgb="FF00CC00"/>
      <color rgb="FFFF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7</xdr:row>
      <xdr:rowOff>68580</xdr:rowOff>
    </xdr:from>
    <xdr:to>
      <xdr:col>8</xdr:col>
      <xdr:colOff>563880</xdr:colOff>
      <xdr:row>7</xdr:row>
      <xdr:rowOff>175260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7760" y="1592580"/>
          <a:ext cx="381000" cy="106680"/>
        </a:xfrm>
        <a:prstGeom prst="rightArrow">
          <a:avLst/>
        </a:prstGeom>
        <a:solidFill>
          <a:schemeClr val="accent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12</xdr:col>
      <xdr:colOff>464344</xdr:colOff>
      <xdr:row>1</xdr:row>
      <xdr:rowOff>30480</xdr:rowOff>
    </xdr:from>
    <xdr:to>
      <xdr:col>14</xdr:col>
      <xdr:colOff>747616</xdr:colOff>
      <xdr:row>7</xdr:row>
      <xdr:rowOff>56501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8344" y="197168"/>
          <a:ext cx="1807272" cy="1026146"/>
        </a:xfrm>
        <a:prstGeom prst="rect">
          <a:avLst/>
        </a:prstGeom>
      </xdr:spPr>
    </xdr:pic>
    <xdr:clientData/>
  </xdr:twoCellAnchor>
  <xdr:twoCellAnchor>
    <xdr:from>
      <xdr:col>9</xdr:col>
      <xdr:colOff>15240</xdr:colOff>
      <xdr:row>20</xdr:row>
      <xdr:rowOff>106680</xdr:rowOff>
    </xdr:from>
    <xdr:to>
      <xdr:col>9</xdr:col>
      <xdr:colOff>251460</xdr:colOff>
      <xdr:row>34</xdr:row>
      <xdr:rowOff>91440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62600" y="3695700"/>
          <a:ext cx="236220" cy="275082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327660</xdr:colOff>
      <xdr:row>25</xdr:row>
      <xdr:rowOff>106680</xdr:rowOff>
    </xdr:from>
    <xdr:to>
      <xdr:col>10</xdr:col>
      <xdr:colOff>586740</xdr:colOff>
      <xdr:row>30</xdr:row>
      <xdr:rowOff>182880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75020" y="4678680"/>
          <a:ext cx="1051560" cy="1066800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lang="de-DE" sz="1200" i="1">
              <a:solidFill>
                <a:srgbClr val="FF0000"/>
              </a:solidFill>
            </a:rPr>
            <a:t>zutreffende Tatbestände bitte ankreuzen</a:t>
          </a:r>
        </a:p>
      </xdr:txBody>
    </xdr:sp>
    <xdr:clientData/>
  </xdr:twoCellAnchor>
  <xdr:twoCellAnchor>
    <xdr:from>
      <xdr:col>9</xdr:col>
      <xdr:colOff>160020</xdr:colOff>
      <xdr:row>2</xdr:row>
      <xdr:rowOff>22859</xdr:rowOff>
    </xdr:from>
    <xdr:to>
      <xdr:col>10</xdr:col>
      <xdr:colOff>358140</xdr:colOff>
      <xdr:row>5</xdr:row>
      <xdr:rowOff>129539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0422591">
          <a:off x="7292340" y="365759"/>
          <a:ext cx="990600" cy="61722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800" b="1">
              <a:solidFill>
                <a:schemeClr val="accent3">
                  <a:lumMod val="50000"/>
                </a:schemeClr>
              </a:solidFill>
              <a:latin typeface="Bradley Hand ITC" panose="03070402050302030203" pitchFamily="66" charset="0"/>
            </a:rPr>
            <a:t>plus</a:t>
          </a:r>
        </a:p>
      </xdr:txBody>
    </xdr:sp>
    <xdr:clientData/>
  </xdr:twoCellAnchor>
  <xdr:twoCellAnchor>
    <xdr:from>
      <xdr:col>3</xdr:col>
      <xdr:colOff>508632</xdr:colOff>
      <xdr:row>10</xdr:row>
      <xdr:rowOff>152400</xdr:rowOff>
    </xdr:from>
    <xdr:to>
      <xdr:col>4</xdr:col>
      <xdr:colOff>112392</xdr:colOff>
      <xdr:row>12</xdr:row>
      <xdr:rowOff>45720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E6FA0332-A5CB-489D-9BFB-BDD326AD757F}"/>
            </a:ext>
          </a:extLst>
        </xdr:cNvPr>
        <xdr:cNvSpPr/>
      </xdr:nvSpPr>
      <xdr:spPr>
        <a:xfrm>
          <a:off x="2794632" y="1878806"/>
          <a:ext cx="365760" cy="274320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</a:t>
          </a:r>
        </a:p>
      </xdr:txBody>
    </xdr:sp>
    <xdr:clientData/>
  </xdr:twoCellAnchor>
  <xdr:twoCellAnchor>
    <xdr:from>
      <xdr:col>3</xdr:col>
      <xdr:colOff>304796</xdr:colOff>
      <xdr:row>12</xdr:row>
      <xdr:rowOff>144780</xdr:rowOff>
    </xdr:from>
    <xdr:to>
      <xdr:col>3</xdr:col>
      <xdr:colOff>670556</xdr:colOff>
      <xdr:row>14</xdr:row>
      <xdr:rowOff>38100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1D61BA90-0A4B-4F16-BC71-1B77075D2544}"/>
            </a:ext>
          </a:extLst>
        </xdr:cNvPr>
        <xdr:cNvSpPr/>
      </xdr:nvSpPr>
      <xdr:spPr>
        <a:xfrm>
          <a:off x="2590796" y="2252186"/>
          <a:ext cx="365760" cy="27432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</a:t>
          </a:r>
        </a:p>
      </xdr:txBody>
    </xdr:sp>
    <xdr:clientData/>
  </xdr:twoCellAnchor>
  <xdr:twoCellAnchor>
    <xdr:from>
      <xdr:col>5</xdr:col>
      <xdr:colOff>390520</xdr:colOff>
      <xdr:row>15</xdr:row>
      <xdr:rowOff>144780</xdr:rowOff>
    </xdr:from>
    <xdr:to>
      <xdr:col>6</xdr:col>
      <xdr:colOff>131440</xdr:colOff>
      <xdr:row>17</xdr:row>
      <xdr:rowOff>38100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B92D80A3-F874-41F7-8C20-F65E915399F8}"/>
            </a:ext>
          </a:extLst>
        </xdr:cNvPr>
        <xdr:cNvSpPr/>
      </xdr:nvSpPr>
      <xdr:spPr>
        <a:xfrm>
          <a:off x="4200520" y="2799874"/>
          <a:ext cx="502920" cy="27432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MF</a:t>
          </a:r>
        </a:p>
      </xdr:txBody>
    </xdr:sp>
    <xdr:clientData/>
  </xdr:twoCellAnchor>
  <xdr:twoCellAnchor>
    <xdr:from>
      <xdr:col>7</xdr:col>
      <xdr:colOff>83820</xdr:colOff>
      <xdr:row>10</xdr:row>
      <xdr:rowOff>91440</xdr:rowOff>
    </xdr:from>
    <xdr:to>
      <xdr:col>7</xdr:col>
      <xdr:colOff>563880</xdr:colOff>
      <xdr:row>12</xdr:row>
      <xdr:rowOff>30480</xdr:rowOff>
    </xdr:to>
    <xdr:sp macro="" textlink="">
      <xdr:nvSpPr>
        <xdr:cNvPr id="8" name="Pfeil: nach rechts 7">
          <a:extLst>
            <a:ext uri="{FF2B5EF4-FFF2-40B4-BE49-F238E27FC236}">
              <a16:creationId xmlns:a16="http://schemas.microsoft.com/office/drawing/2014/main" id="{308FE777-4667-493E-99FF-C836254AC916}"/>
            </a:ext>
          </a:extLst>
        </xdr:cNvPr>
        <xdr:cNvSpPr/>
      </xdr:nvSpPr>
      <xdr:spPr>
        <a:xfrm>
          <a:off x="5631180" y="1844040"/>
          <a:ext cx="480060" cy="320040"/>
        </a:xfrm>
        <a:prstGeom prst="rightArrow">
          <a:avLst/>
        </a:prstGeom>
        <a:solidFill>
          <a:schemeClr val="accent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76200</xdr:colOff>
      <xdr:row>12</xdr:row>
      <xdr:rowOff>91440</xdr:rowOff>
    </xdr:from>
    <xdr:to>
      <xdr:col>7</xdr:col>
      <xdr:colOff>556260</xdr:colOff>
      <xdr:row>14</xdr:row>
      <xdr:rowOff>30480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0D287D94-CBF9-4EEB-A8CB-1F71D5AE0F09}"/>
            </a:ext>
          </a:extLst>
        </xdr:cNvPr>
        <xdr:cNvSpPr/>
      </xdr:nvSpPr>
      <xdr:spPr>
        <a:xfrm>
          <a:off x="5623560" y="2225040"/>
          <a:ext cx="480060" cy="320040"/>
        </a:xfrm>
        <a:prstGeom prst="rightArrow">
          <a:avLst/>
        </a:prstGeom>
        <a:solidFill>
          <a:schemeClr val="accent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202550</xdr:colOff>
      <xdr:row>13</xdr:row>
      <xdr:rowOff>206242</xdr:rowOff>
    </xdr:from>
    <xdr:to>
      <xdr:col>15</xdr:col>
      <xdr:colOff>76497</xdr:colOff>
      <xdr:row>20</xdr:row>
      <xdr:rowOff>85846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550" y="2480336"/>
          <a:ext cx="4445947" cy="1177385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34</xdr:row>
      <xdr:rowOff>59531</xdr:rowOff>
    </xdr:from>
    <xdr:to>
      <xdr:col>15</xdr:col>
      <xdr:colOff>23812</xdr:colOff>
      <xdr:row>41</xdr:row>
      <xdr:rowOff>130968</xdr:rowOff>
    </xdr:to>
    <xdr:sp macro="" textlink="">
      <xdr:nvSpPr>
        <xdr:cNvPr id="9" name="Rechteck 8"/>
        <xdr:cNvSpPr/>
      </xdr:nvSpPr>
      <xdr:spPr>
        <a:xfrm>
          <a:off x="821531" y="6465094"/>
          <a:ext cx="10632281" cy="1071562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de-DE" sz="800"/>
        </a:p>
        <a:p>
          <a:pPr algn="ctr"/>
          <a:r>
            <a:rPr lang="de-DE" sz="4800"/>
            <a:t>PERSONALRATSWAHLEN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45"/>
  <sheetViews>
    <sheetView showGridLines="0" tabSelected="1" zoomScale="80" zoomScaleNormal="80" workbookViewId="0">
      <selection activeCell="I12" sqref="I12"/>
    </sheetView>
  </sheetViews>
  <sheetFormatPr baseColWidth="10" defaultRowHeight="12.75" x14ac:dyDescent="0.2"/>
  <cols>
    <col min="16" max="16" width="2.28515625" customWidth="1"/>
  </cols>
  <sheetData>
    <row r="1" spans="2:25" ht="13.5" thickBot="1" x14ac:dyDescent="0.25"/>
    <row r="2" spans="2:25" ht="13.5" thickTop="1" x14ac:dyDescent="0.2">
      <c r="B2" s="71" t="s">
        <v>4</v>
      </c>
      <c r="C2" s="72"/>
      <c r="D2" s="72"/>
      <c r="E2" s="72"/>
      <c r="F2" s="72"/>
      <c r="G2" s="72"/>
      <c r="H2" s="72"/>
      <c r="I2" s="72"/>
      <c r="J2" s="73"/>
      <c r="K2" s="57"/>
      <c r="L2" s="58"/>
      <c r="M2" s="58"/>
      <c r="N2" s="58"/>
      <c r="O2" s="58"/>
      <c r="P2" s="47"/>
    </row>
    <row r="3" spans="2:25" x14ac:dyDescent="0.2">
      <c r="B3" s="74"/>
      <c r="C3" s="75"/>
      <c r="D3" s="75"/>
      <c r="E3" s="75"/>
      <c r="F3" s="75"/>
      <c r="G3" s="75"/>
      <c r="H3" s="75"/>
      <c r="I3" s="75"/>
      <c r="J3" s="76"/>
      <c r="P3" s="48"/>
    </row>
    <row r="4" spans="2:25" x14ac:dyDescent="0.2">
      <c r="B4" s="74"/>
      <c r="C4" s="75"/>
      <c r="D4" s="75"/>
      <c r="E4" s="75"/>
      <c r="F4" s="75"/>
      <c r="G4" s="75"/>
      <c r="H4" s="75"/>
      <c r="I4" s="75"/>
      <c r="J4" s="76"/>
      <c r="P4" s="48"/>
      <c r="W4" s="12"/>
      <c r="X4" s="12"/>
      <c r="Y4" s="13"/>
    </row>
    <row r="5" spans="2:25" ht="13.5" thickBot="1" x14ac:dyDescent="0.25">
      <c r="B5" s="77"/>
      <c r="C5" s="78"/>
      <c r="D5" s="78"/>
      <c r="E5" s="78"/>
      <c r="F5" s="78"/>
      <c r="G5" s="78"/>
      <c r="H5" s="78"/>
      <c r="I5" s="78"/>
      <c r="J5" s="79"/>
      <c r="P5" s="48"/>
      <c r="W5" s="12"/>
      <c r="X5" s="12"/>
      <c r="Y5" s="13"/>
    </row>
    <row r="6" spans="2:25" x14ac:dyDescent="0.2">
      <c r="B6" s="50"/>
      <c r="C6" s="49"/>
      <c r="D6" s="49"/>
      <c r="E6" s="49"/>
      <c r="F6" s="49"/>
      <c r="G6" s="49"/>
      <c r="H6" s="49"/>
      <c r="I6" s="49"/>
      <c r="P6" s="48"/>
      <c r="W6" s="12"/>
      <c r="X6" s="12"/>
      <c r="Y6" s="13"/>
    </row>
    <row r="7" spans="2:25" x14ac:dyDescent="0.2">
      <c r="B7" s="51"/>
      <c r="C7" s="3"/>
      <c r="D7" s="3"/>
      <c r="E7" s="3"/>
      <c r="F7" s="3"/>
      <c r="G7" s="3"/>
      <c r="H7" s="3"/>
      <c r="I7" s="3"/>
      <c r="J7" s="3"/>
      <c r="P7" s="48"/>
      <c r="W7" s="12"/>
      <c r="X7" s="12"/>
      <c r="Y7" s="13"/>
    </row>
    <row r="8" spans="2:25" ht="18" x14ac:dyDescent="0.25">
      <c r="B8" s="52" t="str">
        <f>IF(I12="","B",I12)</f>
        <v>B</v>
      </c>
      <c r="C8" s="53" t="s">
        <v>5</v>
      </c>
      <c r="D8" s="4" t="str">
        <f>IF(I14="","R",I14)</f>
        <v>R</v>
      </c>
      <c r="E8" s="11" t="s">
        <v>10</v>
      </c>
      <c r="F8" s="10">
        <v>450</v>
      </c>
      <c r="G8" s="10" t="s">
        <v>0</v>
      </c>
      <c r="H8" s="6" t="str">
        <f>IF(I12="","MF",(B8*D8)/450)</f>
        <v>MF</v>
      </c>
      <c r="I8" s="54"/>
      <c r="J8" s="5" t="str">
        <f>IF(H8="MF","",VLOOKUP(H8,Tabelle1!B2:D36,3))</f>
        <v/>
      </c>
      <c r="P8" s="48"/>
      <c r="W8" s="12"/>
      <c r="X8" s="12"/>
      <c r="Y8" s="13"/>
    </row>
    <row r="9" spans="2:25" x14ac:dyDescent="0.2">
      <c r="B9" s="51"/>
      <c r="C9" s="3"/>
      <c r="D9" s="3"/>
      <c r="E9" s="3"/>
      <c r="F9" s="3"/>
      <c r="G9" s="3"/>
      <c r="H9" s="3"/>
      <c r="I9" s="3"/>
      <c r="J9" s="3"/>
      <c r="P9" s="48"/>
      <c r="W9" s="12"/>
      <c r="X9" s="12"/>
      <c r="Y9" s="13"/>
    </row>
    <row r="10" spans="2:25" x14ac:dyDescent="0.2">
      <c r="B10" s="55"/>
      <c r="P10" s="48"/>
      <c r="W10" s="12"/>
      <c r="X10" s="12"/>
      <c r="Y10" s="13"/>
    </row>
    <row r="11" spans="2:25" ht="13.5" thickBot="1" x14ac:dyDescent="0.25">
      <c r="B11" s="55"/>
      <c r="P11" s="48"/>
      <c r="W11" s="12"/>
      <c r="X11" s="12"/>
      <c r="Y11" s="13"/>
    </row>
    <row r="12" spans="2:25" ht="16.5" thickBot="1" x14ac:dyDescent="0.25">
      <c r="B12" s="64" t="s">
        <v>36</v>
      </c>
      <c r="C12" s="65"/>
      <c r="D12" s="65"/>
      <c r="E12" s="65"/>
      <c r="F12" s="65"/>
      <c r="G12" s="65"/>
      <c r="H12" s="65"/>
      <c r="I12" s="8"/>
      <c r="J12" s="42" t="s">
        <v>9</v>
      </c>
      <c r="P12" s="48"/>
      <c r="W12" s="12"/>
      <c r="X12" s="12"/>
      <c r="Y12" s="13"/>
    </row>
    <row r="13" spans="2:25" ht="13.5" thickBot="1" x14ac:dyDescent="0.25">
      <c r="B13" s="55"/>
      <c r="P13" s="48"/>
      <c r="W13" s="12"/>
      <c r="X13" s="12"/>
      <c r="Y13" s="13"/>
    </row>
    <row r="14" spans="2:25" ht="16.5" thickBot="1" x14ac:dyDescent="0.25">
      <c r="B14" s="64" t="s">
        <v>37</v>
      </c>
      <c r="C14" s="65"/>
      <c r="D14" s="65"/>
      <c r="E14" s="65"/>
      <c r="F14" s="65"/>
      <c r="G14" s="65"/>
      <c r="H14" s="66"/>
      <c r="I14" s="8"/>
      <c r="J14" s="42" t="s">
        <v>9</v>
      </c>
      <c r="P14" s="48"/>
      <c r="W14" s="12"/>
      <c r="X14" s="12"/>
      <c r="Y14" s="13"/>
    </row>
    <row r="15" spans="2:25" x14ac:dyDescent="0.2">
      <c r="B15" s="55"/>
      <c r="P15" s="48"/>
      <c r="W15" s="12"/>
      <c r="X15" s="12"/>
      <c r="Y15" s="13"/>
    </row>
    <row r="16" spans="2:25" ht="13.5" thickBot="1" x14ac:dyDescent="0.25">
      <c r="B16" s="55"/>
      <c r="P16" s="48"/>
      <c r="W16" s="12"/>
      <c r="X16" s="12"/>
      <c r="Y16" s="13"/>
    </row>
    <row r="17" spans="2:25" ht="16.5" thickBot="1" x14ac:dyDescent="0.25">
      <c r="B17" s="64" t="s">
        <v>38</v>
      </c>
      <c r="C17" s="66"/>
      <c r="D17" s="66"/>
      <c r="E17" s="66"/>
      <c r="F17" s="66"/>
      <c r="G17" s="66"/>
      <c r="H17" s="66"/>
      <c r="I17" s="9" t="str">
        <f>J8</f>
        <v/>
      </c>
      <c r="P17" s="48"/>
      <c r="W17" s="12"/>
      <c r="X17" s="12"/>
      <c r="Y17" s="13"/>
    </row>
    <row r="18" spans="2:25" x14ac:dyDescent="0.2">
      <c r="B18" s="55"/>
      <c r="P18" s="48"/>
      <c r="W18" s="12"/>
      <c r="X18" s="12"/>
      <c r="Y18" s="13"/>
    </row>
    <row r="19" spans="2:25" x14ac:dyDescent="0.2">
      <c r="B19" s="55"/>
      <c r="P19" s="48"/>
      <c r="W19" s="12"/>
      <c r="X19" s="12"/>
      <c r="Y19" s="13"/>
    </row>
    <row r="20" spans="2:25" ht="15.75" x14ac:dyDescent="0.2">
      <c r="B20" s="64" t="s">
        <v>6</v>
      </c>
      <c r="C20" s="65"/>
      <c r="D20" s="65"/>
      <c r="E20" s="65"/>
      <c r="F20" s="65"/>
      <c r="G20" s="65"/>
      <c r="H20" s="65"/>
      <c r="I20" s="65"/>
      <c r="P20" s="48"/>
      <c r="W20" s="12"/>
      <c r="X20" s="12"/>
      <c r="Y20" s="13"/>
    </row>
    <row r="21" spans="2:25" ht="13.5" thickBot="1" x14ac:dyDescent="0.25">
      <c r="B21" s="55"/>
      <c r="P21" s="48"/>
      <c r="W21" s="12"/>
      <c r="X21" s="12"/>
      <c r="Y21" s="13"/>
    </row>
    <row r="22" spans="2:25" ht="21" thickBot="1" x14ac:dyDescent="0.35">
      <c r="B22" s="64" t="s">
        <v>42</v>
      </c>
      <c r="C22" s="65"/>
      <c r="D22" s="65"/>
      <c r="E22" s="46"/>
      <c r="F22" s="46"/>
      <c r="I22" s="8"/>
      <c r="L22" s="124" t="s">
        <v>44</v>
      </c>
      <c r="M22" s="124"/>
      <c r="P22" s="48"/>
      <c r="W22" s="12"/>
      <c r="X22" s="12"/>
      <c r="Y22" s="13"/>
    </row>
    <row r="23" spans="2:25" ht="15.75" thickBot="1" x14ac:dyDescent="0.25">
      <c r="B23" s="55"/>
      <c r="I23" s="56"/>
      <c r="P23" s="48"/>
      <c r="W23" s="12"/>
      <c r="X23" s="12"/>
      <c r="Y23" s="13"/>
    </row>
    <row r="24" spans="2:25" ht="16.5" thickTop="1" thickBot="1" x14ac:dyDescent="0.25">
      <c r="B24" s="64" t="s">
        <v>39</v>
      </c>
      <c r="C24" s="65"/>
      <c r="D24" s="65"/>
      <c r="E24" s="46"/>
      <c r="F24" s="46"/>
      <c r="I24" s="8"/>
      <c r="L24" s="115" t="str">
        <f>IF(I39=0,"",IF(I39=1,"Verhandeln Sie mit Ihrer Schulleitung über eine Ergänzung der Mindestfreistellung, da dieser Sachverhallt eine deutliche Mehrbelastung  in Ihrer ÖPR-Arbeit darstellt.",IF(I39=2,"Versuchen Sie mit der Schulleitung mindestens eine weitere Stunde auszuhandeln!",IF(I39=3,"Erläutern Sie Ihrer Schulleitung anhand von Beispielen, warum eine weitere Freistellung, ggf. pro Mitglied eine LWS, in diesem Fall angemessen ist!",IF(I39=4,"Ihre Verhandlungen mit der Schulleitung sollten eine spürbare Ergänzung der Mindestfreistellung ergeben, da eine erhebliche Zahl an Sondertatbeständen vorliegt!",IF(I39&gt;4,"In begründeten Ausnahmefällen kann die errechnete Mindestfreistellung sogar verdoppelt werden. Bei der Vielzahl an zutreffenden Sondertatbeständen sollten Sie ein tragfähiges Ergebnis erzielen und somit die Arbeitsfähigkeit Ihres ÖPR sicherstellen!",""))))))</f>
        <v/>
      </c>
      <c r="M24" s="116"/>
      <c r="N24" s="116"/>
      <c r="O24" s="117"/>
      <c r="P24" s="48"/>
      <c r="W24" s="12"/>
      <c r="X24" s="12"/>
      <c r="Y24" s="13"/>
    </row>
    <row r="25" spans="2:25" ht="15.75" thickBot="1" x14ac:dyDescent="0.25">
      <c r="B25" s="55"/>
      <c r="I25" s="56"/>
      <c r="L25" s="118"/>
      <c r="M25" s="119"/>
      <c r="N25" s="119"/>
      <c r="O25" s="120"/>
      <c r="P25" s="48"/>
      <c r="W25" s="12"/>
      <c r="X25" s="12"/>
      <c r="Y25" s="13"/>
    </row>
    <row r="26" spans="2:25" ht="15.75" thickBot="1" x14ac:dyDescent="0.25">
      <c r="B26" s="64" t="s">
        <v>41</v>
      </c>
      <c r="C26" s="65"/>
      <c r="D26" s="65"/>
      <c r="E26" s="66"/>
      <c r="F26" s="46"/>
      <c r="I26" s="8"/>
      <c r="L26" s="118"/>
      <c r="M26" s="119"/>
      <c r="N26" s="119"/>
      <c r="O26" s="120"/>
      <c r="P26" s="48"/>
      <c r="W26" s="12"/>
      <c r="X26" s="12"/>
      <c r="Y26" s="13"/>
    </row>
    <row r="27" spans="2:25" ht="15.75" thickBot="1" x14ac:dyDescent="0.25">
      <c r="B27" s="55"/>
      <c r="I27" s="56"/>
      <c r="L27" s="118"/>
      <c r="M27" s="119"/>
      <c r="N27" s="119"/>
      <c r="O27" s="120"/>
      <c r="P27" s="48"/>
      <c r="W27" s="12"/>
      <c r="X27" s="12"/>
      <c r="Y27" s="13"/>
    </row>
    <row r="28" spans="2:25" ht="15.75" thickBot="1" x14ac:dyDescent="0.25">
      <c r="B28" s="64" t="s">
        <v>43</v>
      </c>
      <c r="C28" s="65"/>
      <c r="D28" s="65"/>
      <c r="E28" s="46"/>
      <c r="F28" s="46"/>
      <c r="I28" s="8"/>
      <c r="L28" s="118"/>
      <c r="M28" s="119"/>
      <c r="N28" s="119"/>
      <c r="O28" s="120"/>
      <c r="P28" s="48"/>
      <c r="W28" s="12"/>
      <c r="X28" s="12"/>
      <c r="Y28" s="13"/>
    </row>
    <row r="29" spans="2:25" ht="15.75" thickBot="1" x14ac:dyDescent="0.25">
      <c r="B29" s="55"/>
      <c r="I29" s="56"/>
      <c r="L29" s="118"/>
      <c r="M29" s="119"/>
      <c r="N29" s="119"/>
      <c r="O29" s="120"/>
      <c r="P29" s="48"/>
      <c r="W29" s="12"/>
      <c r="X29" s="12"/>
      <c r="Y29" s="13"/>
    </row>
    <row r="30" spans="2:25" ht="15.75" thickBot="1" x14ac:dyDescent="0.25">
      <c r="B30" s="64" t="s">
        <v>8</v>
      </c>
      <c r="C30" s="65"/>
      <c r="D30" s="65"/>
      <c r="E30" s="46"/>
      <c r="F30" s="46"/>
      <c r="I30" s="8"/>
      <c r="L30" s="118"/>
      <c r="M30" s="119"/>
      <c r="N30" s="119"/>
      <c r="O30" s="120"/>
      <c r="P30" s="48"/>
      <c r="W30" s="12"/>
      <c r="X30" s="12"/>
      <c r="Y30" s="13"/>
    </row>
    <row r="31" spans="2:25" ht="15.75" thickBot="1" x14ac:dyDescent="0.25">
      <c r="B31" s="55"/>
      <c r="I31" s="56"/>
      <c r="L31" s="118"/>
      <c r="M31" s="119"/>
      <c r="N31" s="119"/>
      <c r="O31" s="120"/>
      <c r="P31" s="48"/>
      <c r="W31" s="12"/>
      <c r="X31" s="12"/>
      <c r="Y31" s="13"/>
    </row>
    <row r="32" spans="2:25" ht="16.5" thickBot="1" x14ac:dyDescent="0.25">
      <c r="B32" s="64" t="s">
        <v>40</v>
      </c>
      <c r="C32" s="65"/>
      <c r="D32" s="65"/>
      <c r="E32" s="65"/>
      <c r="F32" s="65"/>
      <c r="G32" s="66"/>
      <c r="H32" s="67"/>
      <c r="I32" s="8"/>
      <c r="L32" s="118"/>
      <c r="M32" s="119"/>
      <c r="N32" s="119"/>
      <c r="O32" s="120"/>
      <c r="P32" s="48"/>
      <c r="W32" s="12"/>
      <c r="X32" s="12"/>
      <c r="Y32" s="13"/>
    </row>
    <row r="33" spans="2:25" ht="15.75" thickBot="1" x14ac:dyDescent="0.25">
      <c r="B33" s="55"/>
      <c r="I33" s="56"/>
      <c r="L33" s="118"/>
      <c r="M33" s="119"/>
      <c r="N33" s="119"/>
      <c r="O33" s="120"/>
      <c r="P33" s="48"/>
      <c r="W33" s="12"/>
      <c r="X33" s="12"/>
      <c r="Y33" s="13"/>
    </row>
    <row r="34" spans="2:25" ht="15.75" thickBot="1" x14ac:dyDescent="0.25">
      <c r="B34" s="68" t="s">
        <v>7</v>
      </c>
      <c r="C34" s="69"/>
      <c r="D34" s="69"/>
      <c r="E34" s="69"/>
      <c r="F34" s="69"/>
      <c r="G34" s="70"/>
      <c r="H34" s="70"/>
      <c r="I34" s="8"/>
      <c r="L34" s="121"/>
      <c r="M34" s="122"/>
      <c r="N34" s="122"/>
      <c r="O34" s="123"/>
      <c r="P34" s="48"/>
      <c r="W34" s="12"/>
      <c r="X34" s="12"/>
      <c r="Y34" s="13"/>
    </row>
    <row r="35" spans="2:25" x14ac:dyDescent="0.2">
      <c r="B35" s="55"/>
      <c r="P35" s="48"/>
      <c r="W35" s="12"/>
      <c r="X35" s="12"/>
      <c r="Y35" s="13"/>
    </row>
    <row r="36" spans="2:25" x14ac:dyDescent="0.2">
      <c r="B36" s="59"/>
      <c r="C36" s="60"/>
      <c r="D36" s="60"/>
      <c r="E36" s="60"/>
      <c r="F36" s="60"/>
      <c r="G36" s="60"/>
      <c r="H36" s="61"/>
      <c r="I36" s="60"/>
      <c r="J36" s="60"/>
      <c r="K36" s="60"/>
      <c r="L36" s="60"/>
      <c r="M36" s="60"/>
      <c r="N36" s="60"/>
      <c r="O36" s="60"/>
      <c r="P36" s="62"/>
      <c r="W36" s="12"/>
      <c r="X36" s="12"/>
      <c r="Y36" s="13"/>
    </row>
    <row r="37" spans="2:25" x14ac:dyDescent="0.2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2"/>
      <c r="W37" s="12"/>
      <c r="X37" s="12"/>
      <c r="Y37" s="13"/>
    </row>
    <row r="38" spans="2:25" x14ac:dyDescent="0.2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/>
    </row>
    <row r="39" spans="2:25" hidden="1" x14ac:dyDescent="0.2">
      <c r="B39" s="59"/>
      <c r="C39" s="60"/>
      <c r="D39" s="60"/>
      <c r="E39" s="60"/>
      <c r="F39" s="60"/>
      <c r="G39" s="60"/>
      <c r="H39" s="60"/>
      <c r="I39" s="63">
        <f>COUNTA(I22,I24,I26,I28,I30,I32,I34)</f>
        <v>0</v>
      </c>
      <c r="J39" s="60"/>
      <c r="K39" s="60"/>
      <c r="L39" s="60"/>
      <c r="M39" s="60"/>
      <c r="N39" s="60"/>
      <c r="O39" s="60"/>
      <c r="P39" s="62"/>
    </row>
    <row r="40" spans="2:25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2"/>
    </row>
    <row r="41" spans="2:25" x14ac:dyDescent="0.2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2"/>
    </row>
    <row r="42" spans="2:25" ht="13.5" thickBot="1" x14ac:dyDescent="0.25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2"/>
    </row>
    <row r="43" spans="2:25" ht="13.5" thickTop="1" x14ac:dyDescent="0.2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</row>
    <row r="44" spans="2:25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25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</sheetData>
  <sheetProtection algorithmName="SHA-512" hashValue="Vywp2U7im/yEgWcnItGzlaAYCjSOnKy6WZc5Dj/HGiwpJbwpQrA/HnvnKufVgWhAD12b0oK+wPd+/OammSY8tw==" saltValue="TloqU3BeMnFaKAy0fVDUnA==" spinCount="100000" sheet="1" selectLockedCells="1"/>
  <mergeCells count="13">
    <mergeCell ref="B32:H32"/>
    <mergeCell ref="B34:H34"/>
    <mergeCell ref="L24:O34"/>
    <mergeCell ref="B2:J5"/>
    <mergeCell ref="B14:H14"/>
    <mergeCell ref="B12:H12"/>
    <mergeCell ref="B17:H17"/>
    <mergeCell ref="B30:D30"/>
    <mergeCell ref="B20:I20"/>
    <mergeCell ref="B22:D22"/>
    <mergeCell ref="B24:D24"/>
    <mergeCell ref="B28:D28"/>
    <mergeCell ref="B26:E26"/>
  </mergeCells>
  <pageMargins left="0.51181102362204722" right="0.31496062992125984" top="0.59055118110236227" bottom="0.59055118110236227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6"/>
  <sheetViews>
    <sheetView workbookViewId="0">
      <selection activeCell="G11" sqref="G11"/>
    </sheetView>
  </sheetViews>
  <sheetFormatPr baseColWidth="10" defaultRowHeight="12.75" x14ac:dyDescent="0.2"/>
  <sheetData>
    <row r="2" spans="3:5" x14ac:dyDescent="0.2">
      <c r="C2" t="s">
        <v>1</v>
      </c>
      <c r="D2" t="s">
        <v>2</v>
      </c>
      <c r="E2" t="s">
        <v>3</v>
      </c>
    </row>
    <row r="3" spans="3:5" x14ac:dyDescent="0.2">
      <c r="C3" s="1">
        <v>0</v>
      </c>
      <c r="D3" s="1">
        <v>0.249</v>
      </c>
      <c r="E3" s="2">
        <v>0</v>
      </c>
    </row>
    <row r="4" spans="3:5" x14ac:dyDescent="0.2">
      <c r="C4" s="1">
        <v>0.25</v>
      </c>
      <c r="D4" s="1">
        <v>0.749</v>
      </c>
      <c r="E4" s="2">
        <v>0.5</v>
      </c>
    </row>
    <row r="5" spans="3:5" x14ac:dyDescent="0.2">
      <c r="C5" s="1">
        <v>0.75</v>
      </c>
      <c r="D5" s="1">
        <v>0.999</v>
      </c>
      <c r="E5" s="2">
        <v>1</v>
      </c>
    </row>
    <row r="6" spans="3:5" x14ac:dyDescent="0.2">
      <c r="C6" s="1">
        <v>1</v>
      </c>
      <c r="D6" s="1">
        <v>1.2490000000000001</v>
      </c>
      <c r="E6" s="2">
        <v>1</v>
      </c>
    </row>
    <row r="7" spans="3:5" x14ac:dyDescent="0.2">
      <c r="C7" s="1">
        <v>1.25</v>
      </c>
      <c r="D7" s="1">
        <v>1.7490000000000001</v>
      </c>
      <c r="E7" s="2">
        <v>1.5</v>
      </c>
    </row>
    <row r="8" spans="3:5" x14ac:dyDescent="0.2">
      <c r="C8" s="1">
        <v>1.75</v>
      </c>
      <c r="D8" s="1">
        <v>1.9990000000000001</v>
      </c>
      <c r="E8" s="2">
        <v>2</v>
      </c>
    </row>
    <row r="9" spans="3:5" x14ac:dyDescent="0.2">
      <c r="C9" s="1">
        <v>2</v>
      </c>
      <c r="D9" s="1">
        <v>2.2490000000000001</v>
      </c>
      <c r="E9" s="2">
        <v>2</v>
      </c>
    </row>
    <row r="10" spans="3:5" x14ac:dyDescent="0.2">
      <c r="C10" s="1">
        <v>2.25</v>
      </c>
      <c r="D10" s="1">
        <v>2.7490000000000001</v>
      </c>
      <c r="E10" s="2">
        <v>2.5</v>
      </c>
    </row>
    <row r="11" spans="3:5" x14ac:dyDescent="0.2">
      <c r="C11" s="1">
        <v>2.75</v>
      </c>
      <c r="D11" s="1">
        <v>2.9990000000000001</v>
      </c>
      <c r="E11" s="2">
        <v>3</v>
      </c>
    </row>
    <row r="12" spans="3:5" x14ac:dyDescent="0.2">
      <c r="C12" s="1">
        <v>3</v>
      </c>
      <c r="D12" s="1">
        <v>3.2490000000000001</v>
      </c>
      <c r="E12" s="2">
        <v>3</v>
      </c>
    </row>
    <row r="13" spans="3:5" x14ac:dyDescent="0.2">
      <c r="C13" s="1">
        <v>3.25</v>
      </c>
      <c r="D13" s="1">
        <v>3.7490000000000001</v>
      </c>
      <c r="E13" s="2">
        <v>3.5</v>
      </c>
    </row>
    <row r="14" spans="3:5" x14ac:dyDescent="0.2">
      <c r="C14" s="1">
        <v>3.75</v>
      </c>
      <c r="D14" s="1">
        <v>3.9990000000000001</v>
      </c>
      <c r="E14" s="2">
        <v>4</v>
      </c>
    </row>
    <row r="15" spans="3:5" x14ac:dyDescent="0.2">
      <c r="C15" s="1">
        <v>4</v>
      </c>
      <c r="D15" s="1">
        <v>4.2489999999999997</v>
      </c>
      <c r="E15" s="2">
        <v>4</v>
      </c>
    </row>
    <row r="16" spans="3:5" x14ac:dyDescent="0.2">
      <c r="C16" s="1">
        <v>4.25</v>
      </c>
      <c r="D16" s="1">
        <v>4.7489999999999997</v>
      </c>
      <c r="E16" s="2">
        <v>4.5</v>
      </c>
    </row>
    <row r="17" spans="3:5" x14ac:dyDescent="0.2">
      <c r="C17" s="1">
        <v>4.75</v>
      </c>
      <c r="D17" s="1">
        <v>4.9989999999999997</v>
      </c>
      <c r="E17" s="2">
        <v>5</v>
      </c>
    </row>
    <row r="18" spans="3:5" x14ac:dyDescent="0.2">
      <c r="C18" s="1">
        <v>5</v>
      </c>
      <c r="D18" s="1">
        <v>5.2489999999999997</v>
      </c>
      <c r="E18" s="2">
        <v>5</v>
      </c>
    </row>
    <row r="19" spans="3:5" x14ac:dyDescent="0.2">
      <c r="C19" s="1">
        <v>5.25</v>
      </c>
      <c r="D19" s="1">
        <v>5.7489999999999997</v>
      </c>
      <c r="E19" s="2">
        <v>5.5</v>
      </c>
    </row>
    <row r="20" spans="3:5" x14ac:dyDescent="0.2">
      <c r="C20" s="1">
        <v>5.75</v>
      </c>
      <c r="D20" s="1">
        <v>5.9989999999999997</v>
      </c>
      <c r="E20" s="2">
        <v>6</v>
      </c>
    </row>
    <row r="21" spans="3:5" x14ac:dyDescent="0.2">
      <c r="C21" s="1">
        <v>6</v>
      </c>
      <c r="D21" s="1">
        <v>6.2489999999999997</v>
      </c>
      <c r="E21" s="2">
        <v>6</v>
      </c>
    </row>
    <row r="22" spans="3:5" x14ac:dyDescent="0.2">
      <c r="C22" s="1">
        <v>6.25</v>
      </c>
      <c r="D22" s="1">
        <v>6.7489999999999997</v>
      </c>
      <c r="E22" s="2">
        <v>6.5</v>
      </c>
    </row>
    <row r="23" spans="3:5" x14ac:dyDescent="0.2">
      <c r="C23" s="1">
        <v>6.75</v>
      </c>
      <c r="D23" s="1">
        <v>6.9989999999999997</v>
      </c>
      <c r="E23" s="2">
        <v>7</v>
      </c>
    </row>
    <row r="24" spans="3:5" x14ac:dyDescent="0.2">
      <c r="C24" s="1">
        <v>7</v>
      </c>
      <c r="D24" s="1">
        <v>7.2489999999999997</v>
      </c>
      <c r="E24" s="2">
        <v>7</v>
      </c>
    </row>
    <row r="25" spans="3:5" x14ac:dyDescent="0.2">
      <c r="C25" s="1">
        <v>7.25</v>
      </c>
      <c r="D25" s="1">
        <v>7.7489999999999997</v>
      </c>
      <c r="E25" s="2">
        <v>7.5</v>
      </c>
    </row>
    <row r="26" spans="3:5" x14ac:dyDescent="0.2">
      <c r="C26" s="1">
        <v>7.75</v>
      </c>
      <c r="D26" s="1">
        <v>7.9989999999999997</v>
      </c>
      <c r="E26" s="2">
        <v>8</v>
      </c>
    </row>
    <row r="27" spans="3:5" x14ac:dyDescent="0.2">
      <c r="C27" s="1">
        <v>8</v>
      </c>
      <c r="D27" s="1">
        <v>8.2490000000000006</v>
      </c>
      <c r="E27" s="2">
        <v>8</v>
      </c>
    </row>
    <row r="28" spans="3:5" x14ac:dyDescent="0.2">
      <c r="C28" s="1">
        <v>8.25</v>
      </c>
      <c r="D28" s="1">
        <v>8.7490000000000006</v>
      </c>
      <c r="E28" s="2">
        <v>8.5</v>
      </c>
    </row>
    <row r="29" spans="3:5" x14ac:dyDescent="0.2">
      <c r="C29" s="1">
        <v>8.75</v>
      </c>
      <c r="D29" s="1">
        <v>8.9990000000000006</v>
      </c>
      <c r="E29" s="2">
        <v>9</v>
      </c>
    </row>
    <row r="30" spans="3:5" x14ac:dyDescent="0.2">
      <c r="C30" s="1">
        <v>9</v>
      </c>
      <c r="D30" s="1">
        <v>9.2490000000000006</v>
      </c>
      <c r="E30" s="2">
        <v>9</v>
      </c>
    </row>
    <row r="31" spans="3:5" x14ac:dyDescent="0.2">
      <c r="C31" s="1">
        <v>9.25</v>
      </c>
      <c r="D31" s="1">
        <v>9.7490000000000006</v>
      </c>
      <c r="E31" s="2">
        <v>9.5</v>
      </c>
    </row>
    <row r="32" spans="3:5" x14ac:dyDescent="0.2">
      <c r="C32" s="1">
        <v>9.75</v>
      </c>
      <c r="D32" s="1">
        <v>9.9990000000000006</v>
      </c>
      <c r="E32" s="2">
        <v>10</v>
      </c>
    </row>
    <row r="33" spans="3:5" x14ac:dyDescent="0.2">
      <c r="C33" s="1">
        <v>10</v>
      </c>
      <c r="D33" s="1">
        <v>10.249000000000001</v>
      </c>
      <c r="E33" s="2">
        <v>10</v>
      </c>
    </row>
    <row r="34" spans="3:5" x14ac:dyDescent="0.2">
      <c r="C34" s="1">
        <v>10.25</v>
      </c>
      <c r="D34" s="1">
        <v>10.749000000000001</v>
      </c>
      <c r="E34" s="2">
        <v>10.5</v>
      </c>
    </row>
    <row r="35" spans="3:5" x14ac:dyDescent="0.2">
      <c r="C35" s="1">
        <v>10.75</v>
      </c>
      <c r="D35" s="1">
        <v>10.999000000000001</v>
      </c>
      <c r="E35" s="2">
        <v>11</v>
      </c>
    </row>
    <row r="36" spans="3:5" x14ac:dyDescent="0.2">
      <c r="C36" s="1">
        <v>11</v>
      </c>
      <c r="D36" s="1">
        <v>11.249000000000001</v>
      </c>
      <c r="E36" s="2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workbookViewId="0">
      <selection activeCell="F16" sqref="F16"/>
    </sheetView>
  </sheetViews>
  <sheetFormatPr baseColWidth="10" defaultRowHeight="12.75" x14ac:dyDescent="0.2"/>
  <sheetData>
    <row r="2" spans="2:4" x14ac:dyDescent="0.2">
      <c r="B2" t="s">
        <v>1</v>
      </c>
      <c r="C2" t="s">
        <v>2</v>
      </c>
      <c r="D2" t="s">
        <v>3</v>
      </c>
    </row>
    <row r="3" spans="2:4" x14ac:dyDescent="0.2">
      <c r="B3" s="1">
        <v>0</v>
      </c>
      <c r="C3" s="1">
        <v>0.249</v>
      </c>
      <c r="D3" s="2">
        <v>0</v>
      </c>
    </row>
    <row r="4" spans="2:4" x14ac:dyDescent="0.2">
      <c r="B4" s="1">
        <v>0.25</v>
      </c>
      <c r="C4" s="1">
        <v>0.749</v>
      </c>
      <c r="D4" s="2">
        <v>0.5</v>
      </c>
    </row>
    <row r="5" spans="2:4" x14ac:dyDescent="0.2">
      <c r="B5" s="1">
        <v>0.75</v>
      </c>
      <c r="C5" s="1">
        <v>0.999</v>
      </c>
      <c r="D5" s="2">
        <v>1</v>
      </c>
    </row>
    <row r="6" spans="2:4" x14ac:dyDescent="0.2">
      <c r="B6" s="1">
        <v>1</v>
      </c>
      <c r="C6" s="1">
        <v>1.2490000000000001</v>
      </c>
      <c r="D6" s="2">
        <v>1</v>
      </c>
    </row>
    <row r="7" spans="2:4" x14ac:dyDescent="0.2">
      <c r="B7" s="1">
        <v>1.25</v>
      </c>
      <c r="C7" s="1">
        <v>1.7490000000000001</v>
      </c>
      <c r="D7" s="2">
        <v>1.5</v>
      </c>
    </row>
    <row r="8" spans="2:4" x14ac:dyDescent="0.2">
      <c r="B8" s="1">
        <v>1.75</v>
      </c>
      <c r="C8" s="1">
        <v>1.9990000000000001</v>
      </c>
      <c r="D8" s="2">
        <v>2</v>
      </c>
    </row>
    <row r="9" spans="2:4" x14ac:dyDescent="0.2">
      <c r="B9" s="1">
        <v>2</v>
      </c>
      <c r="C9" s="1">
        <v>2.2490000000000001</v>
      </c>
      <c r="D9" s="2">
        <v>2</v>
      </c>
    </row>
    <row r="10" spans="2:4" x14ac:dyDescent="0.2">
      <c r="B10" s="1">
        <v>2.25</v>
      </c>
      <c r="C10" s="1">
        <v>2.7490000000000001</v>
      </c>
      <c r="D10" s="2">
        <v>2.5</v>
      </c>
    </row>
    <row r="11" spans="2:4" x14ac:dyDescent="0.2">
      <c r="B11" s="1">
        <v>2.75</v>
      </c>
      <c r="C11" s="1">
        <v>2.9990000000000001</v>
      </c>
      <c r="D11" s="2">
        <v>3</v>
      </c>
    </row>
    <row r="12" spans="2:4" x14ac:dyDescent="0.2">
      <c r="B12" s="1">
        <v>3</v>
      </c>
      <c r="C12" s="1">
        <v>3.2490000000000001</v>
      </c>
      <c r="D12" s="2">
        <v>3</v>
      </c>
    </row>
    <row r="13" spans="2:4" x14ac:dyDescent="0.2">
      <c r="B13" s="1">
        <v>3.25</v>
      </c>
      <c r="C13" s="1">
        <v>3.7490000000000001</v>
      </c>
      <c r="D13" s="2">
        <v>3.5</v>
      </c>
    </row>
    <row r="14" spans="2:4" x14ac:dyDescent="0.2">
      <c r="B14" s="1">
        <v>3.75</v>
      </c>
      <c r="C14" s="1">
        <v>3.9990000000000001</v>
      </c>
      <c r="D14" s="2">
        <v>4</v>
      </c>
    </row>
    <row r="15" spans="2:4" x14ac:dyDescent="0.2">
      <c r="B15" s="1">
        <v>4</v>
      </c>
      <c r="C15" s="1">
        <v>4.2489999999999997</v>
      </c>
      <c r="D15" s="2">
        <v>4</v>
      </c>
    </row>
    <row r="16" spans="2:4" x14ac:dyDescent="0.2">
      <c r="B16" s="1">
        <v>4.25</v>
      </c>
      <c r="C16" s="1">
        <v>4.7489999999999997</v>
      </c>
      <c r="D16" s="2">
        <v>4.5</v>
      </c>
    </row>
    <row r="17" spans="2:4" x14ac:dyDescent="0.2">
      <c r="B17" s="1">
        <v>4.75</v>
      </c>
      <c r="C17" s="1">
        <v>4.9989999999999997</v>
      </c>
      <c r="D17" s="2">
        <v>5</v>
      </c>
    </row>
    <row r="18" spans="2:4" x14ac:dyDescent="0.2">
      <c r="B18" s="1">
        <v>5</v>
      </c>
      <c r="C18" s="1">
        <v>5.2489999999999997</v>
      </c>
      <c r="D18" s="2">
        <v>5</v>
      </c>
    </row>
    <row r="19" spans="2:4" x14ac:dyDescent="0.2">
      <c r="B19" s="1">
        <v>5.25</v>
      </c>
      <c r="C19" s="1">
        <v>5.7489999999999997</v>
      </c>
      <c r="D19" s="2">
        <v>5.5</v>
      </c>
    </row>
    <row r="20" spans="2:4" x14ac:dyDescent="0.2">
      <c r="B20" s="1">
        <v>5.75</v>
      </c>
      <c r="C20" s="1">
        <v>5.9989999999999997</v>
      </c>
      <c r="D20" s="2">
        <v>6</v>
      </c>
    </row>
    <row r="21" spans="2:4" x14ac:dyDescent="0.2">
      <c r="B21" s="1">
        <v>6</v>
      </c>
      <c r="C21" s="1">
        <v>6.2489999999999997</v>
      </c>
      <c r="D21" s="2">
        <v>6</v>
      </c>
    </row>
    <row r="22" spans="2:4" x14ac:dyDescent="0.2">
      <c r="B22" s="1">
        <v>6.25</v>
      </c>
      <c r="C22" s="1">
        <v>6.7489999999999997</v>
      </c>
      <c r="D22" s="2">
        <v>6.5</v>
      </c>
    </row>
    <row r="23" spans="2:4" x14ac:dyDescent="0.2">
      <c r="B23" s="1">
        <v>6.75</v>
      </c>
      <c r="C23" s="1">
        <v>6.9989999999999997</v>
      </c>
      <c r="D23" s="2">
        <v>7</v>
      </c>
    </row>
    <row r="24" spans="2:4" x14ac:dyDescent="0.2">
      <c r="B24" s="1">
        <v>7</v>
      </c>
      <c r="C24" s="1">
        <v>7.2489999999999997</v>
      </c>
      <c r="D24" s="2">
        <v>7</v>
      </c>
    </row>
    <row r="25" spans="2:4" x14ac:dyDescent="0.2">
      <c r="B25" s="1">
        <v>7.25</v>
      </c>
      <c r="C25" s="1">
        <v>7.7489999999999997</v>
      </c>
      <c r="D25" s="2">
        <v>7.5</v>
      </c>
    </row>
    <row r="26" spans="2:4" x14ac:dyDescent="0.2">
      <c r="B26" s="1">
        <v>7.5</v>
      </c>
      <c r="C26" s="1">
        <v>7.9989999999999997</v>
      </c>
      <c r="D26" s="2">
        <v>8</v>
      </c>
    </row>
    <row r="27" spans="2:4" x14ac:dyDescent="0.2">
      <c r="B27" s="1">
        <v>8</v>
      </c>
      <c r="C27" s="1">
        <v>8.2490000000000006</v>
      </c>
      <c r="D27" s="2">
        <v>8</v>
      </c>
    </row>
    <row r="28" spans="2:4" x14ac:dyDescent="0.2">
      <c r="B28" s="1">
        <v>8.25</v>
      </c>
      <c r="C28" s="1">
        <v>8.7490000000000006</v>
      </c>
      <c r="D28" s="2">
        <v>8.5</v>
      </c>
    </row>
    <row r="29" spans="2:4" x14ac:dyDescent="0.2">
      <c r="B29" s="1">
        <v>8.75</v>
      </c>
      <c r="C29" s="1">
        <v>8.9990000000000006</v>
      </c>
      <c r="D29" s="2">
        <v>9</v>
      </c>
    </row>
    <row r="30" spans="2:4" x14ac:dyDescent="0.2">
      <c r="B30" s="1">
        <v>9</v>
      </c>
      <c r="C30" s="1">
        <v>9.2490000000000006</v>
      </c>
      <c r="D30" s="2">
        <v>9</v>
      </c>
    </row>
    <row r="31" spans="2:4" x14ac:dyDescent="0.2">
      <c r="B31" s="1">
        <v>9.25</v>
      </c>
      <c r="C31" s="1">
        <v>9.7490000000000006</v>
      </c>
      <c r="D31" s="2">
        <v>9.5</v>
      </c>
    </row>
    <row r="32" spans="2:4" x14ac:dyDescent="0.2">
      <c r="B32" s="1">
        <v>9.75</v>
      </c>
      <c r="C32" s="1">
        <v>9.9990000000000006</v>
      </c>
      <c r="D32" s="2">
        <v>10</v>
      </c>
    </row>
    <row r="33" spans="2:4" x14ac:dyDescent="0.2">
      <c r="B33" s="1">
        <v>10</v>
      </c>
      <c r="C33" s="1">
        <v>10.249000000000001</v>
      </c>
      <c r="D33" s="2">
        <v>10</v>
      </c>
    </row>
    <row r="34" spans="2:4" x14ac:dyDescent="0.2">
      <c r="B34" s="1">
        <v>10.25</v>
      </c>
      <c r="C34" s="1">
        <v>10.749000000000001</v>
      </c>
      <c r="D34" s="2">
        <v>10.5</v>
      </c>
    </row>
    <row r="35" spans="2:4" x14ac:dyDescent="0.2">
      <c r="B35" s="1">
        <v>10.75</v>
      </c>
      <c r="C35" s="1">
        <v>10.999000000000001</v>
      </c>
      <c r="D35" s="2">
        <v>11</v>
      </c>
    </row>
    <row r="36" spans="2:4" x14ac:dyDescent="0.2">
      <c r="B36" s="1">
        <v>11</v>
      </c>
      <c r="C36" s="1">
        <v>11.249000000000001</v>
      </c>
      <c r="D36" s="2">
        <v>11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8"/>
  <sheetViews>
    <sheetView zoomScale="120" zoomScaleNormal="120" workbookViewId="0">
      <selection activeCell="G24" sqref="G24"/>
    </sheetView>
  </sheetViews>
  <sheetFormatPr baseColWidth="10" defaultRowHeight="12.75" x14ac:dyDescent="0.2"/>
  <cols>
    <col min="1" max="1" width="4.5703125" customWidth="1"/>
    <col min="2" max="2" width="9" customWidth="1"/>
    <col min="5" max="5" width="2.42578125" customWidth="1"/>
    <col min="7" max="7" width="16" customWidth="1"/>
    <col min="8" max="8" width="4.7109375" style="7" customWidth="1"/>
  </cols>
  <sheetData>
    <row r="1" spans="2:14" ht="7.9" customHeight="1" thickBot="1" x14ac:dyDescent="0.25"/>
    <row r="2" spans="2:14" ht="29.25" thickBot="1" x14ac:dyDescent="0.25">
      <c r="B2" s="81" t="s">
        <v>11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2:14" ht="28.5" x14ac:dyDescent="0.4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15" x14ac:dyDescent="0.25">
      <c r="B4" s="15"/>
      <c r="C4" s="15"/>
      <c r="D4" s="15"/>
      <c r="E4" s="15"/>
      <c r="F4" s="15"/>
      <c r="G4" s="15"/>
      <c r="H4" s="15"/>
      <c r="I4" s="84" t="s">
        <v>12</v>
      </c>
      <c r="J4" s="85"/>
      <c r="K4" s="90" t="s">
        <v>13</v>
      </c>
      <c r="L4" s="91"/>
      <c r="M4" s="90" t="s">
        <v>14</v>
      </c>
      <c r="N4" s="96"/>
    </row>
    <row r="5" spans="2:14" ht="15" x14ac:dyDescent="0.25">
      <c r="B5" s="16" t="s">
        <v>15</v>
      </c>
      <c r="C5" s="45">
        <v>42887</v>
      </c>
      <c r="D5" s="17"/>
      <c r="I5" s="86"/>
      <c r="J5" s="87"/>
      <c r="K5" s="92"/>
      <c r="L5" s="93"/>
      <c r="M5" s="92"/>
      <c r="N5" s="97"/>
    </row>
    <row r="6" spans="2:14" ht="15" x14ac:dyDescent="0.25">
      <c r="B6" s="16" t="s">
        <v>16</v>
      </c>
      <c r="C6" s="99"/>
      <c r="D6" s="99"/>
      <c r="I6" s="88"/>
      <c r="J6" s="89"/>
      <c r="K6" s="94"/>
      <c r="L6" s="95"/>
      <c r="M6" s="94"/>
      <c r="N6" s="98"/>
    </row>
    <row r="7" spans="2:14" ht="13.5" thickBot="1" x14ac:dyDescent="0.25">
      <c r="H7" s="43"/>
      <c r="I7" s="18" t="s">
        <v>17</v>
      </c>
      <c r="J7" s="19" t="s">
        <v>18</v>
      </c>
      <c r="K7" s="18" t="s">
        <v>17</v>
      </c>
      <c r="L7" s="19" t="s">
        <v>18</v>
      </c>
      <c r="M7" s="20" t="s">
        <v>17</v>
      </c>
      <c r="N7" s="19" t="s">
        <v>18</v>
      </c>
    </row>
    <row r="8" spans="2:14" ht="13.5" thickTop="1" x14ac:dyDescent="0.2">
      <c r="B8" s="100" t="s">
        <v>19</v>
      </c>
      <c r="C8" s="100"/>
      <c r="D8" s="21">
        <v>35.450000000000003</v>
      </c>
      <c r="F8" s="101" t="s">
        <v>32</v>
      </c>
      <c r="G8" s="102"/>
      <c r="H8" s="44">
        <f>IF(D16=25,50,45)</f>
        <v>50</v>
      </c>
      <c r="I8" s="22">
        <f>J8/H8</f>
        <v>26.996538461538467</v>
      </c>
      <c r="J8" s="23">
        <f>(33*45)*(D8/D9)</f>
        <v>1349.8269230769233</v>
      </c>
      <c r="K8" s="22">
        <f>L8/H8</f>
        <v>26.996538461538467</v>
      </c>
      <c r="L8" s="23">
        <f>J8-($D$12*$H$8)</f>
        <v>1349.8269230769233</v>
      </c>
      <c r="M8" s="22">
        <f>N8/$H$8</f>
        <v>25.996538461538467</v>
      </c>
      <c r="N8" s="23">
        <f>L8-N14</f>
        <v>1299.8269230769233</v>
      </c>
    </row>
    <row r="9" spans="2:14" x14ac:dyDescent="0.2">
      <c r="B9" s="100" t="s">
        <v>20</v>
      </c>
      <c r="C9" s="100"/>
      <c r="D9" s="24">
        <f>IF(ISERROR(FIND("38,5",D15)),39,38.5)</f>
        <v>39</v>
      </c>
      <c r="F9" s="101" t="s">
        <v>33</v>
      </c>
      <c r="G9" s="102"/>
      <c r="H9" s="44">
        <v>60</v>
      </c>
      <c r="I9" s="25">
        <f>J9/H9</f>
        <v>7.4990384615384631</v>
      </c>
      <c r="J9" s="26">
        <f>J8/3</f>
        <v>449.94230769230779</v>
      </c>
      <c r="K9" s="25">
        <f>L9/H9</f>
        <v>7.4990384615384631</v>
      </c>
      <c r="L9" s="26">
        <f>J9-($D$12*(60-$H$8))</f>
        <v>449.94230769230779</v>
      </c>
      <c r="M9" s="25">
        <f>N9/$H$9</f>
        <v>8.332371794871797</v>
      </c>
      <c r="N9" s="26">
        <f>L9-N15</f>
        <v>499.94230769230779</v>
      </c>
    </row>
    <row r="10" spans="2:14" x14ac:dyDescent="0.2">
      <c r="B10" s="103" t="s">
        <v>21</v>
      </c>
      <c r="C10" s="104"/>
      <c r="D10" s="27">
        <f>D8/D9*100</f>
        <v>90.897435897435912</v>
      </c>
      <c r="F10" s="101" t="s">
        <v>34</v>
      </c>
      <c r="G10" s="102"/>
      <c r="H10" s="44">
        <v>60</v>
      </c>
      <c r="I10" s="25">
        <f>J10/60</f>
        <v>29.996153846153852</v>
      </c>
      <c r="J10" s="26">
        <f>J8+J9</f>
        <v>1799.7692307692312</v>
      </c>
      <c r="K10" s="25">
        <f t="shared" ref="K10" si="0">L10/60</f>
        <v>29.996153846153852</v>
      </c>
      <c r="L10" s="26">
        <f t="shared" ref="L10" si="1">L8+L9</f>
        <v>1799.7692307692312</v>
      </c>
      <c r="M10" s="25">
        <f t="shared" ref="M10" si="2">N10/60</f>
        <v>29.996153846153852</v>
      </c>
      <c r="N10" s="26">
        <f>N8+N9</f>
        <v>1799.7692307692312</v>
      </c>
    </row>
    <row r="11" spans="2:14" x14ac:dyDescent="0.2">
      <c r="F11" s="101" t="s">
        <v>22</v>
      </c>
      <c r="G11" s="102"/>
      <c r="H11" s="105"/>
      <c r="I11" s="25">
        <f>J11/60</f>
        <v>5.4538461538461469</v>
      </c>
      <c r="J11" s="26">
        <f>($D$8*60)-($J$8+$J$9)</f>
        <v>327.23076923076883</v>
      </c>
      <c r="K11" s="28">
        <f>I11</f>
        <v>5.4538461538461469</v>
      </c>
      <c r="L11" s="26">
        <f>J11</f>
        <v>327.23076923076883</v>
      </c>
      <c r="M11" s="25">
        <f>N11/60</f>
        <v>5.4538461538461469</v>
      </c>
      <c r="N11" s="26">
        <f>L11-(((D9*60)-(33*60))*($D$14/$D$16))</f>
        <v>327.23076923076883</v>
      </c>
    </row>
    <row r="12" spans="2:14" x14ac:dyDescent="0.2">
      <c r="B12" s="80"/>
      <c r="C12" s="80"/>
      <c r="D12" s="29"/>
      <c r="F12" s="30"/>
      <c r="G12" s="30"/>
      <c r="I12" s="31"/>
      <c r="J12" s="31"/>
      <c r="K12" s="31"/>
      <c r="L12" s="31"/>
      <c r="M12" s="31"/>
      <c r="N12" s="31"/>
    </row>
    <row r="13" spans="2:14" ht="15.75" thickBot="1" x14ac:dyDescent="0.3">
      <c r="B13" s="80"/>
      <c r="C13" s="80"/>
      <c r="D13" s="7"/>
      <c r="K13" s="110" t="s">
        <v>23</v>
      </c>
      <c r="L13" s="111"/>
      <c r="M13" s="32" t="s">
        <v>24</v>
      </c>
      <c r="N13" s="32" t="s">
        <v>25</v>
      </c>
    </row>
    <row r="14" spans="2:14" ht="13.5" thickTop="1" x14ac:dyDescent="0.2">
      <c r="B14" s="103" t="s">
        <v>23</v>
      </c>
      <c r="C14" s="104"/>
      <c r="D14" s="33"/>
      <c r="F14" s="30"/>
      <c r="G14" s="30"/>
      <c r="H14" s="29"/>
      <c r="K14" s="112" t="s">
        <v>26</v>
      </c>
      <c r="L14" s="112"/>
      <c r="M14" s="34">
        <f>IF($D$15="GS 39",$M$16/60*45,IF($D$15="GS 38,5",$M$16/60*45,$M$16/60*50))</f>
        <v>0</v>
      </c>
      <c r="N14" s="35">
        <v>50</v>
      </c>
    </row>
    <row r="15" spans="2:14" ht="13.5" thickBot="1" x14ac:dyDescent="0.25">
      <c r="B15" s="103" t="s">
        <v>27</v>
      </c>
      <c r="C15" s="104"/>
      <c r="D15" s="33" t="s">
        <v>35</v>
      </c>
      <c r="E15" s="36"/>
      <c r="F15" s="30"/>
      <c r="G15" s="30"/>
      <c r="H15" s="29"/>
      <c r="K15" s="113" t="s">
        <v>28</v>
      </c>
      <c r="L15" s="113"/>
      <c r="M15" s="37">
        <f>M16-M14</f>
        <v>0</v>
      </c>
      <c r="N15" s="37">
        <f>N16-N14</f>
        <v>-50</v>
      </c>
    </row>
    <row r="16" spans="2:14" ht="15" x14ac:dyDescent="0.25">
      <c r="B16" s="103" t="s">
        <v>29</v>
      </c>
      <c r="C16" s="104"/>
      <c r="D16" s="38">
        <f>IF(D15="GS 39",25,(IF(D15="GS 38,5",25,(IF(D15="Gym 38,5",24,(IF(D15="Gym 39",24,(IF(D15="BBS 38,5",24,(IF(D15="BBS 39",24,27)))))))))))</f>
        <v>25</v>
      </c>
      <c r="F16" s="30"/>
      <c r="G16" s="30"/>
      <c r="H16" s="39"/>
      <c r="K16" s="109" t="s">
        <v>30</v>
      </c>
      <c r="L16" s="109"/>
      <c r="M16" s="40">
        <f>((33*60)*$D$14/$D$16)</f>
        <v>0</v>
      </c>
      <c r="N16" s="40">
        <f>M16</f>
        <v>0</v>
      </c>
    </row>
    <row r="17" spans="3:13" ht="13.5" thickBot="1" x14ac:dyDescent="0.25">
      <c r="F17" s="41"/>
    </row>
    <row r="18" spans="3:13" ht="13.5" thickBot="1" x14ac:dyDescent="0.25">
      <c r="C18" s="106" t="s">
        <v>31</v>
      </c>
      <c r="D18" s="107"/>
      <c r="E18" s="107"/>
      <c r="F18" s="107"/>
      <c r="G18" s="107"/>
      <c r="H18" s="107"/>
      <c r="I18" s="108"/>
      <c r="J18" s="42"/>
      <c r="K18" s="42"/>
      <c r="L18" s="42"/>
      <c r="M18" s="42"/>
    </row>
  </sheetData>
  <sheetProtection selectLockedCells="1"/>
  <mergeCells count="22">
    <mergeCell ref="C18:I18"/>
    <mergeCell ref="B16:C16"/>
    <mergeCell ref="K16:L16"/>
    <mergeCell ref="B13:C13"/>
    <mergeCell ref="K13:L13"/>
    <mergeCell ref="B14:C14"/>
    <mergeCell ref="K14:L14"/>
    <mergeCell ref="B15:C15"/>
    <mergeCell ref="K15:L15"/>
    <mergeCell ref="B12:C12"/>
    <mergeCell ref="B2:N2"/>
    <mergeCell ref="I4:J6"/>
    <mergeCell ref="K4:L6"/>
    <mergeCell ref="M4:N6"/>
    <mergeCell ref="C6:D6"/>
    <mergeCell ref="B8:C8"/>
    <mergeCell ref="F8:G8"/>
    <mergeCell ref="B9:C9"/>
    <mergeCell ref="F9:G9"/>
    <mergeCell ref="B10:C10"/>
    <mergeCell ref="F10:G10"/>
    <mergeCell ref="F11:H11"/>
  </mergeCells>
  <dataValidations count="1">
    <dataValidation type="list" allowBlank="1" showInputMessage="1" showErrorMessage="1" sqref="D15 H15">
      <mc:AlternateContent xmlns:x12ac="http://schemas.microsoft.com/office/spreadsheetml/2011/1/ac" xmlns:mc="http://schemas.openxmlformats.org/markup-compatibility/2006">
        <mc:Choice Requires="x12ac">
          <x12ac:list>"GS 38,5",GS 39,"FöS 38,5", FöS 39,"RS+ 38,5",RS+ 39,"IGS 38,5", IGS 39,"Gym 38,5", Gym 39," BBS 38,5",BBS 39</x12ac:list>
        </mc:Choice>
        <mc:Fallback>
          <formula1>"GS 38,5,GS 39,FöS 38,5, FöS 39,RS+ 38,5,RS+ 39,IGS 38,5, IGS 39,Gym 38,5, Gym 39, BBS 38,5,BBS 39"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Die Formel</vt:lpstr>
      <vt:lpstr>Tabelle2</vt:lpstr>
      <vt:lpstr>Tabelle1</vt:lpstr>
      <vt:lpstr>PF als ÖPR</vt:lpstr>
      <vt:lpstr>'Die Formel'!Druckbereich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Mages &amp; Co</dc:creator>
  <cp:lastModifiedBy>Jörg Pfeiffer</cp:lastModifiedBy>
  <cp:lastPrinted>2024-12-28T16:35:17Z</cp:lastPrinted>
  <dcterms:created xsi:type="dcterms:W3CDTF">2017-01-30T17:06:01Z</dcterms:created>
  <dcterms:modified xsi:type="dcterms:W3CDTF">2024-12-29T09:52:36Z</dcterms:modified>
</cp:coreProperties>
</file>