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ader und Flyer\Personalratswahlen 2025\Endstand Überarbeitung Wahldateien\Freistell-O-Mate\"/>
    </mc:Choice>
  </mc:AlternateContent>
  <xr:revisionPtr revIDLastSave="0" documentId="13_ncr:1_{11C811F2-CB70-4923-BAD0-A9E9A9290474}" xr6:coauthVersionLast="47" xr6:coauthVersionMax="47" xr10:uidLastSave="{00000000-0000-0000-0000-000000000000}"/>
  <bookViews>
    <workbookView xWindow="636" yWindow="1152" windowWidth="22404" windowHeight="10848" xr2:uid="{00000000-000D-0000-FFFF-FFFF00000000}"/>
  </bookViews>
  <sheets>
    <sheet name="PF = ÖPR" sheetId="3" r:id="rId1"/>
    <sheet name="PF-45 Min." sheetId="2" state="hidden" r:id="rId2"/>
    <sheet name="PF-50 Min." sheetId="1" state="hidden" r:id="rId3"/>
  </sheets>
  <definedNames>
    <definedName name="_xlnm.Print_Area" localSheetId="0">'PF = ÖPR'!$B$2:$R$45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P24" i="3"/>
  <c r="P13" i="3"/>
  <c r="H13" i="3"/>
  <c r="P14" i="3" l="1"/>
  <c r="H14" i="3"/>
  <c r="N9" i="3"/>
  <c r="D37" i="2" l="1"/>
  <c r="B37" i="2"/>
  <c r="H37" i="2"/>
  <c r="J37" i="2"/>
  <c r="L37" i="2" s="1"/>
  <c r="D36" i="2"/>
  <c r="B36" i="2" s="1"/>
  <c r="H36" i="2"/>
  <c r="J36" i="2"/>
  <c r="L36" i="2" s="1"/>
  <c r="D35" i="2"/>
  <c r="B35" i="2"/>
  <c r="H35" i="2"/>
  <c r="J35" i="2" s="1"/>
  <c r="L35" i="2" s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H34" i="2" l="1"/>
  <c r="J34" i="2" s="1"/>
  <c r="L34" i="2" s="1"/>
  <c r="H33" i="2"/>
  <c r="H32" i="2"/>
  <c r="J32" i="2" s="1"/>
  <c r="L32" i="2" s="1"/>
  <c r="H31" i="2"/>
  <c r="J31" i="2" s="1"/>
  <c r="L31" i="2" s="1"/>
  <c r="H30" i="2"/>
  <c r="J30" i="2" s="1"/>
  <c r="L30" i="2" s="1"/>
  <c r="H29" i="2"/>
  <c r="J29" i="2" s="1"/>
  <c r="L29" i="2" s="1"/>
  <c r="H28" i="2"/>
  <c r="J28" i="2" s="1"/>
  <c r="L28" i="2" s="1"/>
  <c r="H27" i="2"/>
  <c r="J27" i="2" s="1"/>
  <c r="L27" i="2" s="1"/>
  <c r="H26" i="2"/>
  <c r="H25" i="2"/>
  <c r="H24" i="2"/>
  <c r="J24" i="2" s="1"/>
  <c r="L24" i="2" s="1"/>
  <c r="H23" i="2"/>
  <c r="J23" i="2" s="1"/>
  <c r="L23" i="2" s="1"/>
  <c r="H22" i="2"/>
  <c r="J22" i="2" s="1"/>
  <c r="L22" i="2" s="1"/>
  <c r="H21" i="2"/>
  <c r="H20" i="2"/>
  <c r="J20" i="2" s="1"/>
  <c r="L20" i="2" s="1"/>
  <c r="H19" i="2"/>
  <c r="J19" i="2" s="1"/>
  <c r="L19" i="2" s="1"/>
  <c r="H18" i="2"/>
  <c r="J18" i="2" s="1"/>
  <c r="L18" i="2" s="1"/>
  <c r="H17" i="2"/>
  <c r="H16" i="2"/>
  <c r="H15" i="2"/>
  <c r="J15" i="2" s="1"/>
  <c r="L15" i="2" s="1"/>
  <c r="H14" i="2"/>
  <c r="J14" i="2" s="1"/>
  <c r="L14" i="2" s="1"/>
  <c r="H13" i="2"/>
  <c r="H12" i="2"/>
  <c r="J12" i="2" s="1"/>
  <c r="L12" i="2" s="1"/>
  <c r="H11" i="2"/>
  <c r="J11" i="2" s="1"/>
  <c r="L11" i="2" s="1"/>
  <c r="H10" i="2"/>
  <c r="H9" i="2"/>
  <c r="H8" i="2"/>
  <c r="H7" i="2"/>
  <c r="J7" i="2" s="1"/>
  <c r="L7" i="2" s="1"/>
  <c r="H6" i="2"/>
  <c r="J6" i="2" s="1"/>
  <c r="L6" i="2" s="1"/>
  <c r="H5" i="2"/>
  <c r="J5" i="2" s="1"/>
  <c r="L5" i="2" s="1"/>
  <c r="B34" i="2"/>
  <c r="J33" i="2"/>
  <c r="L33" i="2" s="1"/>
  <c r="B33" i="2"/>
  <c r="B32" i="2"/>
  <c r="B31" i="2"/>
  <c r="B30" i="2"/>
  <c r="B29" i="2"/>
  <c r="B28" i="2"/>
  <c r="B27" i="2"/>
  <c r="J26" i="2"/>
  <c r="L26" i="2" s="1"/>
  <c r="B26" i="2"/>
  <c r="J25" i="2"/>
  <c r="L25" i="2" s="1"/>
  <c r="B25" i="2"/>
  <c r="B24" i="2"/>
  <c r="B23" i="2"/>
  <c r="B22" i="2"/>
  <c r="J21" i="2"/>
  <c r="L21" i="2" s="1"/>
  <c r="B21" i="2"/>
  <c r="B20" i="2"/>
  <c r="B19" i="2"/>
  <c r="B18" i="2"/>
  <c r="J17" i="2"/>
  <c r="L17" i="2" s="1"/>
  <c r="B17" i="2"/>
  <c r="J16" i="2"/>
  <c r="L16" i="2" s="1"/>
  <c r="B16" i="2"/>
  <c r="B15" i="2"/>
  <c r="B14" i="2"/>
  <c r="J13" i="2"/>
  <c r="L13" i="2" s="1"/>
  <c r="B13" i="2"/>
  <c r="B12" i="2"/>
  <c r="B11" i="2"/>
  <c r="J10" i="2"/>
  <c r="L10" i="2" s="1"/>
  <c r="B10" i="2"/>
  <c r="J9" i="2"/>
  <c r="L9" i="2" s="1"/>
  <c r="B9" i="2"/>
  <c r="J8" i="2"/>
  <c r="L8" i="2" s="1"/>
  <c r="B8" i="2"/>
  <c r="B7" i="2"/>
  <c r="B6" i="2"/>
  <c r="D34" i="1"/>
  <c r="B34" i="1" s="1"/>
  <c r="H34" i="1"/>
  <c r="J34" i="1" s="1"/>
  <c r="L34" i="1" s="1"/>
  <c r="D33" i="1"/>
  <c r="B33" i="1" s="1"/>
  <c r="H33" i="1"/>
  <c r="J33" i="1" s="1"/>
  <c r="L33" i="1" s="1"/>
  <c r="D32" i="1"/>
  <c r="B32" i="1"/>
  <c r="H32" i="1"/>
  <c r="J32" i="1"/>
  <c r="L32" i="1" s="1"/>
  <c r="D31" i="1"/>
  <c r="B31" i="1" s="1"/>
  <c r="H31" i="1"/>
  <c r="J31" i="1" s="1"/>
  <c r="L31" i="1" s="1"/>
  <c r="D30" i="1"/>
  <c r="B30" i="1" s="1"/>
  <c r="H30" i="1"/>
  <c r="J30" i="1"/>
  <c r="L30" i="1" s="1"/>
  <c r="D29" i="1"/>
  <c r="B29" i="1" s="1"/>
  <c r="H29" i="1"/>
  <c r="J29" i="1" s="1"/>
  <c r="L29" i="1" s="1"/>
  <c r="D28" i="1"/>
  <c r="B28" i="1" s="1"/>
  <c r="H28" i="1"/>
  <c r="J28" i="1" s="1"/>
  <c r="L28" i="1" s="1"/>
  <c r="D27" i="1"/>
  <c r="B27" i="1" s="1"/>
  <c r="H27" i="1"/>
  <c r="J27" i="1" s="1"/>
  <c r="L27" i="1" s="1"/>
  <c r="D26" i="1"/>
  <c r="B26" i="1" s="1"/>
  <c r="H26" i="1"/>
  <c r="J26" i="1" s="1"/>
  <c r="L26" i="1" s="1"/>
  <c r="D25" i="1"/>
  <c r="B25" i="1" s="1"/>
  <c r="H25" i="1"/>
  <c r="J25" i="1"/>
  <c r="L25" i="1" s="1"/>
  <c r="D24" i="1"/>
  <c r="B24" i="1" s="1"/>
  <c r="H24" i="1"/>
  <c r="J24" i="1"/>
  <c r="L24" i="1" s="1"/>
  <c r="D23" i="1"/>
  <c r="B23" i="1" s="1"/>
  <c r="H23" i="1"/>
  <c r="J23" i="1" s="1"/>
  <c r="L23" i="1" s="1"/>
  <c r="D22" i="1"/>
  <c r="B22" i="1" s="1"/>
  <c r="H22" i="1"/>
  <c r="J22" i="1"/>
  <c r="L22" i="1" s="1"/>
  <c r="D21" i="1"/>
  <c r="B21" i="1" s="1"/>
  <c r="H21" i="1"/>
  <c r="J21" i="1"/>
  <c r="L21" i="1" s="1"/>
  <c r="D20" i="1"/>
  <c r="B20" i="1" s="1"/>
  <c r="H20" i="1"/>
  <c r="J20" i="1" s="1"/>
  <c r="L20" i="1" s="1"/>
  <c r="D19" i="1"/>
  <c r="B19" i="1" s="1"/>
  <c r="H19" i="1"/>
  <c r="J19" i="1" s="1"/>
  <c r="L19" i="1" s="1"/>
  <c r="D18" i="1"/>
  <c r="B18" i="1" s="1"/>
  <c r="H18" i="1"/>
  <c r="J18" i="1" s="1"/>
  <c r="L18" i="1" s="1"/>
  <c r="D17" i="1"/>
  <c r="B17" i="1" s="1"/>
  <c r="H17" i="1"/>
  <c r="J17" i="1"/>
  <c r="L17" i="1" s="1"/>
  <c r="D16" i="1"/>
  <c r="B16" i="1" s="1"/>
  <c r="H16" i="1"/>
  <c r="J16" i="1" s="1"/>
  <c r="L16" i="1" s="1"/>
  <c r="D15" i="1"/>
  <c r="B15" i="1" s="1"/>
  <c r="H15" i="1"/>
  <c r="J15" i="1" s="1"/>
  <c r="L15" i="1" s="1"/>
  <c r="D14" i="1"/>
  <c r="B14" i="1" s="1"/>
  <c r="H14" i="1"/>
  <c r="J14" i="1"/>
  <c r="L14" i="1" s="1"/>
  <c r="D13" i="1"/>
  <c r="B13" i="1" s="1"/>
  <c r="H13" i="1"/>
  <c r="J13" i="1"/>
  <c r="L13" i="1" s="1"/>
  <c r="D12" i="1"/>
  <c r="B12" i="1" s="1"/>
  <c r="H12" i="1"/>
  <c r="J12" i="1"/>
  <c r="L12" i="1" s="1"/>
  <c r="D11" i="1"/>
  <c r="B11" i="1" s="1"/>
  <c r="H11" i="1"/>
  <c r="J11" i="1" s="1"/>
  <c r="L11" i="1" s="1"/>
  <c r="D10" i="1"/>
  <c r="B10" i="1" s="1"/>
  <c r="H10" i="1"/>
  <c r="J10" i="1" s="1"/>
  <c r="L10" i="1" s="1"/>
  <c r="J9" i="1"/>
  <c r="L9" i="1" s="1"/>
  <c r="J5" i="1"/>
  <c r="L5" i="1" s="1"/>
  <c r="H9" i="1"/>
  <c r="H8" i="1"/>
  <c r="J8" i="1" s="1"/>
  <c r="L8" i="1" s="1"/>
  <c r="H7" i="1"/>
  <c r="J7" i="1" s="1"/>
  <c r="L7" i="1" s="1"/>
  <c r="H6" i="1"/>
  <c r="J6" i="1" s="1"/>
  <c r="L6" i="1" s="1"/>
  <c r="B6" i="1"/>
  <c r="D9" i="1"/>
  <c r="B9" i="1" s="1"/>
  <c r="D8" i="1"/>
  <c r="B8" i="1" s="1"/>
  <c r="D6" i="1"/>
  <c r="D7" i="1"/>
  <c r="B7" i="1" s="1"/>
  <c r="H5" i="1"/>
  <c r="G13" i="3" l="1"/>
  <c r="H6" i="3" s="1"/>
  <c r="O13" i="3" l="1"/>
  <c r="G15" i="3"/>
  <c r="O15" i="3" l="1"/>
  <c r="O26" i="3"/>
  <c r="G17" i="3"/>
  <c r="G19" i="3" s="1"/>
  <c r="O28" i="3" l="1"/>
  <c r="O30" i="3" s="1"/>
  <c r="O17" i="3"/>
  <c r="O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</author>
    <author>Sabine Mages</author>
  </authors>
  <commentList>
    <comment ref="G7" authorId="0" shapeId="0" xr:uid="{00000000-0006-0000-0000-000001000000}">
      <text>
        <r>
          <rPr>
            <b/>
            <i/>
            <sz val="12"/>
            <color indexed="81"/>
            <rFont val="Calibri"/>
            <family val="2"/>
            <scheme val="minor"/>
          </rPr>
          <t>Wählen Sie hier Ihre Schulart aus.</t>
        </r>
      </text>
    </comment>
    <comment ref="O24" authorId="1" shapeId="0" xr:uid="{00000000-0006-0000-0000-000002000000}">
      <text>
        <r>
          <rPr>
            <b/>
            <sz val="9"/>
            <color indexed="81"/>
            <rFont val="Segoe UI"/>
            <charset val="1"/>
          </rPr>
          <t>bitte selbst eintragen!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<sst xmlns="http://schemas.openxmlformats.org/spreadsheetml/2006/main" count="64" uniqueCount="40">
  <si>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Anteil %</t>
  </si>
  <si>
    <t>geb. AU-Tätigkeit</t>
  </si>
  <si>
    <t>lt. Arbeitsvertrag</t>
  </si>
  <si>
    <t>ArbZ - WStd</t>
  </si>
  <si>
    <t>gebundene</t>
  </si>
  <si>
    <t>in Minuten</t>
  </si>
  <si>
    <t>Unterichtszeit</t>
  </si>
  <si>
    <t>Unterrichtszeit</t>
  </si>
  <si>
    <t>AU-Tätigkeit</t>
  </si>
  <si>
    <t>in Zeit-Std.</t>
  </si>
  <si>
    <t xml:space="preserve">geb. AU-Tätigkeit </t>
  </si>
  <si>
    <t>Ich arbeite an einer:</t>
  </si>
  <si>
    <t>Daher beträgt meine:</t>
  </si>
  <si>
    <t>gebundene außerunterrichtl. Tätigkeit:</t>
  </si>
  <si>
    <t>(Minuten)</t>
  </si>
  <si>
    <t>(Zeitstunden)</t>
  </si>
  <si>
    <t>gebundene unterrichtliche Tätigkeit:</t>
  </si>
  <si>
    <t xml:space="preserve">Als Mitglied des ÖPR erhalte ich </t>
  </si>
  <si>
    <t>Dadurch beträgt meine:</t>
  </si>
  <si>
    <t>Anrechnungsstunde/n.</t>
  </si>
  <si>
    <t>(LWStd).</t>
  </si>
  <si>
    <t>③</t>
  </si>
  <si>
    <t>④</t>
  </si>
  <si>
    <t>①</t>
  </si>
  <si>
    <t>②</t>
  </si>
  <si>
    <t xml:space="preserve"> </t>
  </si>
  <si>
    <t>Gemäß VV Nr. 3.2. erhalte ich</t>
  </si>
  <si>
    <t>Ermäßigungsstunden.</t>
  </si>
  <si>
    <t>(Summe):</t>
  </si>
  <si>
    <t>⑤</t>
  </si>
  <si>
    <r>
      <t>Meine Arbeitszeit</t>
    </r>
    <r>
      <rPr>
        <b/>
        <sz val="12"/>
        <color theme="1"/>
        <rFont val="Calibri"/>
        <family val="2"/>
        <scheme val="minor"/>
      </rPr>
      <t xml:space="preserve"> gem. TV-L Vertrag</t>
    </r>
    <r>
      <rPr>
        <sz val="12"/>
        <color theme="1"/>
        <rFont val="Calibri"/>
        <family val="2"/>
        <scheme val="minor"/>
      </rPr>
      <t xml:space="preserve"> beträgt:</t>
    </r>
  </si>
  <si>
    <t>Arbeitszeit einer PF abzügl. ÖPR-Stunden und/oder AEF-Stunden</t>
  </si>
  <si>
    <r>
      <t>tatsächlicher Einsatz</t>
    </r>
    <r>
      <rPr>
        <b/>
        <sz val="12"/>
        <color rgb="FFFF0000"/>
        <rFont val="Calibri"/>
        <family val="2"/>
        <scheme val="minor"/>
      </rPr>
      <t xml:space="preserve"> (U-Std. gerundet)</t>
    </r>
    <r>
      <rPr>
        <b/>
        <sz val="12"/>
        <color theme="1"/>
        <rFont val="Calibri"/>
        <family val="2"/>
        <scheme val="minor"/>
      </rPr>
      <t>:</t>
    </r>
  </si>
  <si>
    <t>(Wochenstunden)</t>
  </si>
  <si>
    <t>ArbZ -WStd.</t>
  </si>
  <si>
    <t xml:space="preserve">gebundene  </t>
  </si>
  <si>
    <t xml:space="preserve">Unterrichtszeit </t>
  </si>
  <si>
    <t xml:space="preserve"> in Zeit-Std.</t>
  </si>
  <si>
    <t>Bitte selbst eintragen!</t>
  </si>
  <si>
    <r>
      <t>Das</t>
    </r>
    <r>
      <rPr>
        <b/>
        <sz val="12"/>
        <color theme="1"/>
        <rFont val="Calibri"/>
        <family val="2"/>
        <scheme val="minor"/>
      </rPr>
      <t xml:space="preserve"> Regelstundenmaß</t>
    </r>
    <r>
      <rPr>
        <sz val="12"/>
        <color theme="1"/>
        <rFont val="Calibri"/>
        <family val="2"/>
        <scheme val="minor"/>
      </rPr>
      <t xml:space="preserve"> dieser Schulart beträgt: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</si>
</sst>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indexed="8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theme="3" tint="-0.499984740745262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 tint="-0.499984740745262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1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2B4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</xdr:colOff>
      <xdr:row>30</xdr:row>
      <xdr:rowOff>66676</xdr:rowOff>
    </xdr:from>
    <xdr:to>
      <xdr:col>17</xdr:col>
      <xdr:colOff>95249</xdr:colOff>
      <xdr:row>34</xdr:row>
      <xdr:rowOff>85725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DD80EE46-3DFC-4F96-B5FE-B0812C6C722B}"/>
            </a:ext>
          </a:extLst>
        </xdr:cNvPr>
        <xdr:cNvSpPr/>
      </xdr:nvSpPr>
      <xdr:spPr>
        <a:xfrm>
          <a:off x="421004" y="5857876"/>
          <a:ext cx="11142345" cy="781049"/>
        </a:xfrm>
        <a:prstGeom prst="roundRect">
          <a:avLst/>
        </a:prstGeom>
        <a:solidFill>
          <a:srgbClr val="2B4D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bg1"/>
              </a:solidFill>
            </a:rPr>
            <a:t>Die Anrechnungsstunden und Ermäßigungsstunden werden vom sogen. Regelstundenmaß abgezogen.                1 Anrechnungsstunde = 60 Minuten!! (Gebundene Arbeitszeit)</a:t>
          </a:r>
        </a:p>
        <a:p>
          <a:pPr algn="l"/>
          <a:r>
            <a:rPr lang="de-DE" sz="1200">
              <a:solidFill>
                <a:schemeClr val="bg1"/>
              </a:solidFill>
            </a:rPr>
            <a:t>Analog dazu erfolgt bei PF eine Kürzung der "gebundenen unterrichtlichen Tätigkeit" .                                                                                                                                                            </a:t>
          </a:r>
          <a:br>
            <a:rPr lang="de-DE" sz="1200">
              <a:solidFill>
                <a:schemeClr val="bg1"/>
              </a:solidFill>
            </a:rPr>
          </a:br>
          <a:r>
            <a:rPr lang="de-DE" sz="1200">
              <a:solidFill>
                <a:schemeClr val="bg1"/>
              </a:solidFill>
            </a:rPr>
            <a:t>Die gebundene außerunterrichtliche Tätigkeit wird nur entsprechend zur Arbeitszeit gekürzt.</a:t>
          </a:r>
        </a:p>
      </xdr:txBody>
    </xdr:sp>
    <xdr:clientData/>
  </xdr:twoCellAnchor>
  <xdr:twoCellAnchor>
    <xdr:from>
      <xdr:col>14</xdr:col>
      <xdr:colOff>251460</xdr:colOff>
      <xdr:row>21</xdr:row>
      <xdr:rowOff>0</xdr:rowOff>
    </xdr:from>
    <xdr:to>
      <xdr:col>14</xdr:col>
      <xdr:colOff>548640</xdr:colOff>
      <xdr:row>22</xdr:row>
      <xdr:rowOff>91440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97AFA47E-5965-4F5E-8754-2C676B985444}"/>
            </a:ext>
          </a:extLst>
        </xdr:cNvPr>
        <xdr:cNvSpPr/>
      </xdr:nvSpPr>
      <xdr:spPr>
        <a:xfrm>
          <a:off x="9982200" y="3924300"/>
          <a:ext cx="297180" cy="289560"/>
        </a:xfrm>
        <a:prstGeom prst="downArrow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53975</xdr:colOff>
      <xdr:row>34</xdr:row>
      <xdr:rowOff>133350</xdr:rowOff>
    </xdr:from>
    <xdr:to>
      <xdr:col>17</xdr:col>
      <xdr:colOff>120650</xdr:colOff>
      <xdr:row>44</xdr:row>
      <xdr:rowOff>152400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" y="6800850"/>
          <a:ext cx="11195050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238124</xdr:colOff>
      <xdr:row>20</xdr:row>
      <xdr:rowOff>65093</xdr:rowOff>
    </xdr:from>
    <xdr:to>
      <xdr:col>8</xdr:col>
      <xdr:colOff>647134</xdr:colOff>
      <xdr:row>27</xdr:row>
      <xdr:rowOff>180975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96950">
          <a:off x="590549" y="3989393"/>
          <a:ext cx="5257235" cy="1392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showGridLines="0" tabSelected="1" zoomScaleNormal="100" workbookViewId="0">
      <selection activeCell="G5" sqref="G5"/>
    </sheetView>
  </sheetViews>
  <sheetFormatPr baseColWidth="10" defaultRowHeight="14.4" x14ac:dyDescent="0.3"/>
  <cols>
    <col min="1" max="1" width="5.33203125" customWidth="1"/>
    <col min="2" max="2" width="4.6640625" customWidth="1"/>
    <col min="8" max="8" width="10.88671875" customWidth="1"/>
    <col min="10" max="10" width="4.6640625" customWidth="1"/>
    <col min="17" max="17" width="9.33203125" customWidth="1"/>
    <col min="18" max="18" width="2.109375" customWidth="1"/>
  </cols>
  <sheetData>
    <row r="1" spans="2:19" ht="15" thickBot="1" x14ac:dyDescent="0.3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9" ht="15" customHeight="1" thickTop="1" x14ac:dyDescent="0.3">
      <c r="B2" s="37" t="s">
        <v>31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40"/>
      <c r="S2" s="25"/>
    </row>
    <row r="3" spans="2:19" ht="15" thickBot="1" x14ac:dyDescent="0.35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44"/>
      <c r="S3" s="25"/>
    </row>
    <row r="4" spans="2:19" x14ac:dyDescent="0.3">
      <c r="B4" s="25"/>
      <c r="R4" s="26"/>
    </row>
    <row r="5" spans="2:19" ht="15.6" x14ac:dyDescent="0.3">
      <c r="B5" s="23" t="s">
        <v>23</v>
      </c>
      <c r="C5" s="14" t="s">
        <v>30</v>
      </c>
      <c r="D5" s="14"/>
      <c r="E5" s="14"/>
      <c r="F5" s="14"/>
      <c r="G5" s="33"/>
      <c r="H5" s="4" t="s">
        <v>33</v>
      </c>
      <c r="J5" s="11" t="s">
        <v>21</v>
      </c>
      <c r="K5" s="6" t="s">
        <v>17</v>
      </c>
      <c r="N5" s="34"/>
      <c r="O5" s="45" t="s">
        <v>19</v>
      </c>
      <c r="P5" s="46"/>
      <c r="R5" s="26"/>
    </row>
    <row r="6" spans="2:19" x14ac:dyDescent="0.3">
      <c r="B6" s="24"/>
      <c r="C6" s="15"/>
      <c r="D6" s="15"/>
      <c r="E6" s="15"/>
      <c r="F6" s="15"/>
      <c r="H6" s="20">
        <f>IF(G9=25,G13/29.7,G13/33)</f>
        <v>0</v>
      </c>
      <c r="J6" s="2"/>
      <c r="R6" s="26"/>
    </row>
    <row r="7" spans="2:19" ht="15.6" x14ac:dyDescent="0.3">
      <c r="B7" s="24"/>
      <c r="C7" s="14" t="s">
        <v>11</v>
      </c>
      <c r="D7" s="14"/>
      <c r="E7" s="15"/>
      <c r="F7" s="15"/>
      <c r="G7" s="34"/>
      <c r="J7" s="2"/>
      <c r="K7" s="48" t="s">
        <v>26</v>
      </c>
      <c r="L7" s="49"/>
      <c r="M7" s="49"/>
      <c r="N7" s="33"/>
      <c r="O7" s="45" t="s">
        <v>27</v>
      </c>
      <c r="P7" s="47"/>
      <c r="R7" s="26"/>
    </row>
    <row r="8" spans="2:19" x14ac:dyDescent="0.3">
      <c r="B8" s="24"/>
      <c r="C8" s="15"/>
      <c r="D8" s="15"/>
      <c r="E8" s="15"/>
      <c r="F8" s="15"/>
      <c r="J8" s="2"/>
      <c r="R8" s="26"/>
    </row>
    <row r="9" spans="2:19" ht="15.6" x14ac:dyDescent="0.3">
      <c r="B9" s="24"/>
      <c r="C9" s="14" t="s">
        <v>39</v>
      </c>
      <c r="D9" s="14"/>
      <c r="E9" s="14"/>
      <c r="F9" s="15"/>
      <c r="G9" s="8">
        <f>IF(G7="GS",25,(IF(G7="GYM",24,(IF(G7="IGS",25.5,(IF(G7="BBS",24,27)))))))</f>
        <v>27</v>
      </c>
      <c r="H9" s="5" t="s">
        <v>20</v>
      </c>
      <c r="I9" s="4"/>
      <c r="J9" s="2"/>
      <c r="M9" s="13" t="s">
        <v>28</v>
      </c>
      <c r="N9" s="12">
        <f>N5+N7</f>
        <v>0</v>
      </c>
      <c r="R9" s="26"/>
    </row>
    <row r="10" spans="2:19" x14ac:dyDescent="0.3">
      <c r="B10" s="24"/>
      <c r="C10" s="15"/>
      <c r="D10" s="15"/>
      <c r="E10" s="15"/>
      <c r="F10" s="15"/>
      <c r="J10" s="2"/>
      <c r="R10" s="26"/>
    </row>
    <row r="11" spans="2:19" ht="15.6" x14ac:dyDescent="0.3">
      <c r="B11" s="23" t="s">
        <v>24</v>
      </c>
      <c r="C11" s="16" t="s">
        <v>12</v>
      </c>
      <c r="D11" s="16"/>
      <c r="E11" s="15"/>
      <c r="F11" s="15"/>
      <c r="J11" s="11" t="s">
        <v>22</v>
      </c>
      <c r="K11" s="3" t="s">
        <v>18</v>
      </c>
      <c r="R11" s="26"/>
    </row>
    <row r="12" spans="2:19" x14ac:dyDescent="0.3">
      <c r="B12" s="25"/>
      <c r="C12" s="15"/>
      <c r="D12" s="15"/>
      <c r="E12" s="15"/>
      <c r="F12" s="15"/>
      <c r="R12" s="26"/>
    </row>
    <row r="13" spans="2:19" ht="15.6" x14ac:dyDescent="0.3">
      <c r="B13" s="25"/>
      <c r="C13" s="14" t="s">
        <v>16</v>
      </c>
      <c r="D13" s="14"/>
      <c r="E13" s="14"/>
      <c r="F13" s="15"/>
      <c r="G13" s="9">
        <f>IF(H14=45,G5*33/39,G5*29.7/39)</f>
        <v>0</v>
      </c>
      <c r="H13" s="35" t="str">
        <f>IF(G7="GS", "(U-Std. à 50 Min.)", "(U-Std. à 45 Min.)")</f>
        <v>(U-Std. à 45 Min.)</v>
      </c>
      <c r="I13" s="36"/>
      <c r="K13" s="6" t="s">
        <v>16</v>
      </c>
      <c r="L13" s="6"/>
      <c r="M13" s="6"/>
      <c r="O13" s="9">
        <f>(G13-N9)</f>
        <v>0</v>
      </c>
      <c r="P13" s="35" t="str">
        <f>IF(G7="GS", "(U-Std. à 50 Min.)", "(U-Std. à 45 Min.)")</f>
        <v>(U-Std. à 45 Min.)</v>
      </c>
      <c r="Q13" s="36"/>
      <c r="R13" s="26"/>
    </row>
    <row r="14" spans="2:19" ht="15.6" x14ac:dyDescent="0.3">
      <c r="B14" s="25"/>
      <c r="C14" s="15"/>
      <c r="D14" s="15"/>
      <c r="E14" s="15"/>
      <c r="F14" s="15"/>
      <c r="G14" s="2"/>
      <c r="H14" s="19">
        <f>IF(G9=25,50,45)</f>
        <v>45</v>
      </c>
      <c r="I14" s="5"/>
      <c r="P14" s="19">
        <f>IF(G9=25,50,45)</f>
        <v>45</v>
      </c>
      <c r="R14" s="26"/>
    </row>
    <row r="15" spans="2:19" ht="15.6" x14ac:dyDescent="0.3">
      <c r="B15" s="25"/>
      <c r="C15" s="14" t="s">
        <v>16</v>
      </c>
      <c r="D15" s="14"/>
      <c r="E15" s="14"/>
      <c r="G15" s="10">
        <f>(G13*H14)</f>
        <v>0</v>
      </c>
      <c r="H15" s="5" t="s">
        <v>14</v>
      </c>
      <c r="K15" s="6" t="s">
        <v>16</v>
      </c>
      <c r="L15" s="6"/>
      <c r="M15" s="6"/>
      <c r="N15" s="5" t="s">
        <v>14</v>
      </c>
      <c r="O15" s="10">
        <f>(O13*P14)</f>
        <v>0</v>
      </c>
      <c r="R15" s="26"/>
    </row>
    <row r="16" spans="2:19" x14ac:dyDescent="0.3">
      <c r="B16" s="25"/>
      <c r="C16" s="15"/>
      <c r="D16" s="15"/>
      <c r="E16" s="15"/>
      <c r="F16" s="15"/>
      <c r="G16" s="2"/>
      <c r="R16" s="26"/>
    </row>
    <row r="17" spans="2:18" ht="15.6" x14ac:dyDescent="0.3">
      <c r="B17" s="25"/>
      <c r="C17" s="14" t="s">
        <v>13</v>
      </c>
      <c r="D17" s="14"/>
      <c r="E17" s="14"/>
      <c r="F17" s="15"/>
      <c r="G17" s="10">
        <f>G15/3</f>
        <v>0</v>
      </c>
      <c r="H17" s="5" t="s">
        <v>14</v>
      </c>
      <c r="I17" s="5"/>
      <c r="K17" s="6" t="s">
        <v>13</v>
      </c>
      <c r="L17" s="6"/>
      <c r="M17" s="6"/>
      <c r="O17" s="10">
        <f>IF(N9=1,(G15+G17-60)-O15,IF(N9=2,(G15+G17-120)-O15,IF(N9=3,(G15+G17-180)-O15,IF(N9=4,(G15+G17-240)-O15,IF(N9=5,(G15+G17-300)-O15,IF(N9=6,(G15+G17-360)-O15,IF(N9=7,(G15+G17-420)-O15,IF(N9=8,(G15+G17-480)-O15,IF(N9=9,(G15+G17-540)-O15,IF(N9=10,(G15+G17-600)-O15,IF(N9=11,(G15+G17-660)-O15,IF(N9=12,(G15+G17-720)-O15,IF(N9=13,(G15+G17-780)-O15,IF(N9=14,(G15+G17-840)-O15,IF(N9=15,(G15+G17-900)-O15,IF(N9=16,(G15+G17-960)-O15,G17))))))))))))))))</f>
        <v>0</v>
      </c>
      <c r="P17" s="5" t="s">
        <v>14</v>
      </c>
      <c r="R17" s="26"/>
    </row>
    <row r="18" spans="2:18" x14ac:dyDescent="0.3">
      <c r="B18" s="25"/>
      <c r="C18" s="15"/>
      <c r="D18" s="15"/>
      <c r="E18" s="15"/>
      <c r="F18" s="15"/>
      <c r="G18" s="2"/>
      <c r="H18" s="2"/>
      <c r="I18" s="2"/>
      <c r="P18" s="2"/>
      <c r="R18" s="26"/>
    </row>
    <row r="19" spans="2:18" ht="15.6" x14ac:dyDescent="0.3">
      <c r="B19" s="25"/>
      <c r="C19" s="14" t="s">
        <v>13</v>
      </c>
      <c r="D19" s="15"/>
      <c r="E19" s="15"/>
      <c r="F19" s="15"/>
      <c r="G19" s="9">
        <f>G17/60</f>
        <v>0</v>
      </c>
      <c r="H19" s="4" t="s">
        <v>15</v>
      </c>
      <c r="I19" s="4"/>
      <c r="K19" s="6" t="s">
        <v>13</v>
      </c>
      <c r="O19" s="9">
        <f>(O17/60)</f>
        <v>0</v>
      </c>
      <c r="P19" s="4" t="s">
        <v>15</v>
      </c>
      <c r="R19" s="26"/>
    </row>
    <row r="20" spans="2:18" ht="15.6" x14ac:dyDescent="0.3">
      <c r="B20" s="25"/>
      <c r="C20" s="14"/>
      <c r="D20" s="15"/>
      <c r="E20" s="15"/>
      <c r="F20" s="15"/>
      <c r="H20" s="4"/>
      <c r="I20" s="4"/>
      <c r="K20" s="6"/>
      <c r="P20" s="4"/>
      <c r="R20" s="26"/>
    </row>
    <row r="21" spans="2:18" ht="7.2" customHeight="1" x14ac:dyDescent="0.3">
      <c r="B21" s="25"/>
      <c r="R21" s="26"/>
    </row>
    <row r="22" spans="2:18" ht="15.6" x14ac:dyDescent="0.3">
      <c r="B22" s="25"/>
      <c r="J22" s="17" t="s">
        <v>29</v>
      </c>
      <c r="K22" s="3" t="s">
        <v>32</v>
      </c>
      <c r="P22" s="3" t="s">
        <v>38</v>
      </c>
      <c r="R22" s="26"/>
    </row>
    <row r="23" spans="2:18" ht="15.6" x14ac:dyDescent="0.3">
      <c r="B23" s="25"/>
      <c r="G23" s="7" t="s">
        <v>25</v>
      </c>
      <c r="R23" s="26"/>
    </row>
    <row r="24" spans="2:18" ht="15.6" x14ac:dyDescent="0.3">
      <c r="B24" s="25"/>
      <c r="K24" s="6" t="s">
        <v>16</v>
      </c>
      <c r="L24" s="6"/>
      <c r="M24" s="6"/>
      <c r="O24" s="18"/>
      <c r="P24" s="35" t="str">
        <f>IF(G7="GS", "(U-Std. à 50 Min.)", "(U-Std. à 45 Min.)")</f>
        <v>(U-Std. à 45 Min.)</v>
      </c>
      <c r="Q24" s="36"/>
      <c r="R24" s="26"/>
    </row>
    <row r="25" spans="2:18" ht="15.6" x14ac:dyDescent="0.3">
      <c r="B25" s="25"/>
      <c r="P25" s="5"/>
      <c r="R25" s="26"/>
    </row>
    <row r="26" spans="2:18" ht="15.6" x14ac:dyDescent="0.3">
      <c r="B26" s="25"/>
      <c r="C26" s="3"/>
      <c r="K26" s="6" t="s">
        <v>16</v>
      </c>
      <c r="L26" s="6"/>
      <c r="M26" s="6"/>
      <c r="O26" s="10">
        <f>(O24*P14)</f>
        <v>0</v>
      </c>
      <c r="P26" s="5" t="s">
        <v>14</v>
      </c>
      <c r="R26" s="26"/>
    </row>
    <row r="27" spans="2:18" x14ac:dyDescent="0.3">
      <c r="B27" s="25"/>
      <c r="R27" s="26"/>
    </row>
    <row r="28" spans="2:18" ht="15.6" x14ac:dyDescent="0.3">
      <c r="B28" s="25"/>
      <c r="K28" s="6" t="s">
        <v>13</v>
      </c>
      <c r="L28" s="6"/>
      <c r="M28" s="6"/>
      <c r="O28" s="10" t="str">
        <f>IF(ISBLANK(O24),"",IF(N9=1,(G15+G17-60)-O26,IF(N9=2,(G15+G17-120)-O26,IF(N9=3,(G15+G17-180)-O26,IF(N9=4,(G15+G17-240)-O26,IF(N9=5,(G15+G17-300)-O26,IF(N9=6,(G15+G17-360)-O26,IF(N9=7,(G15+G17-420)-O26,IF(N9=8,(G15+G17-480)-O26,IF(N9=9,(G15+G17-540)-O26,IF(N9=10,(G15+G17-600)-O26,IF(N9=11,(G15+G17-660)-O26,IF(N9=12,(G15+G17-720)-O26,IF(N9=13,(G15+G17-780)-O26,IF(N9=14,(G15+G17-840)-O26,IF(N9=15,(G15+G17-900)-O26,IF(N9=16,(G15+G17-960)-O26,G17)))))))))))))))))</f>
        <v/>
      </c>
      <c r="P28" s="5" t="s">
        <v>14</v>
      </c>
      <c r="R28" s="26"/>
    </row>
    <row r="29" spans="2:18" x14ac:dyDescent="0.3">
      <c r="B29" s="25"/>
      <c r="R29" s="26"/>
    </row>
    <row r="30" spans="2:18" ht="15.6" x14ac:dyDescent="0.3">
      <c r="B30" s="25"/>
      <c r="D30" s="2"/>
      <c r="E30" s="2"/>
      <c r="F30" s="2"/>
      <c r="K30" s="6" t="s">
        <v>13</v>
      </c>
      <c r="O30" s="9" t="e">
        <f>IF(ISBLANK(O28),"",(O28/60))</f>
        <v>#VALUE!</v>
      </c>
      <c r="P30" s="4" t="s">
        <v>15</v>
      </c>
      <c r="R30" s="26"/>
    </row>
    <row r="31" spans="2:18" x14ac:dyDescent="0.3">
      <c r="B31" s="25"/>
      <c r="R31" s="26"/>
    </row>
    <row r="32" spans="2:18" x14ac:dyDescent="0.3">
      <c r="B32" s="25"/>
      <c r="E32" s="2"/>
      <c r="R32" s="26"/>
    </row>
    <row r="33" spans="2:19" x14ac:dyDescent="0.3">
      <c r="B33" s="25"/>
      <c r="R33" s="26"/>
    </row>
    <row r="34" spans="2:19" x14ac:dyDescent="0.3">
      <c r="B34" s="25"/>
      <c r="R34" s="26"/>
    </row>
    <row r="35" spans="2:19" x14ac:dyDescent="0.3">
      <c r="B35" s="25"/>
      <c r="S35" s="27"/>
    </row>
    <row r="36" spans="2:19" x14ac:dyDescent="0.3">
      <c r="B36" s="27"/>
      <c r="R36" s="29"/>
    </row>
    <row r="37" spans="2:19" x14ac:dyDescent="0.3">
      <c r="B37" s="27"/>
      <c r="R37" s="29"/>
    </row>
    <row r="38" spans="2:19" x14ac:dyDescent="0.3">
      <c r="B38" s="27"/>
      <c r="R38" s="29"/>
    </row>
    <row r="39" spans="2:19" x14ac:dyDescent="0.3">
      <c r="B39" s="27"/>
      <c r="R39" s="29"/>
    </row>
    <row r="40" spans="2:19" x14ac:dyDescent="0.3">
      <c r="B40" s="27"/>
      <c r="R40" s="29"/>
    </row>
    <row r="41" spans="2:19" x14ac:dyDescent="0.3">
      <c r="B41" s="27"/>
      <c r="R41" s="29"/>
    </row>
    <row r="42" spans="2:19" x14ac:dyDescent="0.3">
      <c r="B42" s="27"/>
      <c r="R42" s="29"/>
    </row>
    <row r="43" spans="2:19" x14ac:dyDescent="0.3">
      <c r="B43" s="27"/>
      <c r="R43" s="29"/>
    </row>
    <row r="44" spans="2:19" x14ac:dyDescent="0.3">
      <c r="B44" s="27"/>
      <c r="R44" s="29"/>
    </row>
    <row r="45" spans="2:19" ht="15" thickBot="1" x14ac:dyDescent="0.35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</row>
    <row r="46" spans="2:19" ht="15" thickTop="1" x14ac:dyDescent="0.3"/>
  </sheetData>
  <sheetProtection algorithmName="SHA-512" hashValue="rDmkrBZbQarQqgNHIU2MD+Stle7eKMnTmW+vfMs0H6/wEMOzKY2OyG9dDa974yj098lrtgN51bWGuTULhbhZuQ==" saltValue="5dTmzpt5lN/TFWwgljuikQ==" spinCount="100000" sheet="1" objects="1" selectLockedCells="1"/>
  <mergeCells count="7">
    <mergeCell ref="P24:Q24"/>
    <mergeCell ref="P13:Q13"/>
    <mergeCell ref="H13:I13"/>
    <mergeCell ref="B2:R3"/>
    <mergeCell ref="O5:P5"/>
    <mergeCell ref="O7:P7"/>
    <mergeCell ref="K7:M7"/>
  </mergeCells>
  <dataValidations count="1">
    <dataValidation type="list" allowBlank="1" showInputMessage="1" showErrorMessage="1" sqref="G7" xr:uid="{00000000-0002-0000-0000-000000000000}">
      <formula1>"GS,GYM,IGS,RS+,FÖS,BBS,"</formula1>
    </dataValidation>
  </dataValidations>
  <pageMargins left="0.39370078740157483" right="0.39370078740157483" top="0.59055118110236227" bottom="0.59055118110236227" header="0.31496062992125984" footer="0.31496062992125984"/>
  <pageSetup paperSize="9" scale="78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3:L37"/>
  <sheetViews>
    <sheetView workbookViewId="0">
      <selection activeCell="M9" sqref="M9"/>
    </sheetView>
  </sheetViews>
  <sheetFormatPr baseColWidth="10" defaultRowHeight="14.4" x14ac:dyDescent="0.3"/>
  <cols>
    <col min="2" max="2" width="14.6640625" customWidth="1"/>
    <col min="3" max="3" width="4.6640625" customWidth="1"/>
    <col min="5" max="5" width="5.6640625" customWidth="1"/>
    <col min="6" max="6" width="13.5546875" customWidth="1"/>
    <col min="7" max="7" width="3.6640625" customWidth="1"/>
    <col min="9" max="9" width="5.33203125" customWidth="1"/>
    <col min="11" max="11" width="4.88671875" customWidth="1"/>
    <col min="12" max="12" width="14.5546875" customWidth="1"/>
  </cols>
  <sheetData>
    <row r="3" spans="2:12" x14ac:dyDescent="0.3">
      <c r="B3" s="21" t="s">
        <v>3</v>
      </c>
      <c r="C3" s="21"/>
      <c r="D3" s="21" t="s">
        <v>0</v>
      </c>
      <c r="E3" s="21"/>
      <c r="F3" s="21" t="s">
        <v>4</v>
      </c>
      <c r="G3" s="21"/>
      <c r="H3" s="21" t="s">
        <v>6</v>
      </c>
      <c r="I3" s="21"/>
      <c r="J3" s="21" t="s">
        <v>4</v>
      </c>
      <c r="K3" s="21"/>
      <c r="L3" s="21" t="s">
        <v>10</v>
      </c>
    </row>
    <row r="4" spans="2:12" x14ac:dyDescent="0.3">
      <c r="B4" s="21" t="s">
        <v>2</v>
      </c>
      <c r="C4" s="21"/>
      <c r="D4" s="21"/>
      <c r="E4" s="21"/>
      <c r="F4" s="21" t="s">
        <v>7</v>
      </c>
      <c r="G4" s="21"/>
      <c r="H4" s="21" t="s">
        <v>5</v>
      </c>
      <c r="I4" s="21"/>
      <c r="J4" s="21" t="s">
        <v>8</v>
      </c>
      <c r="K4" s="21"/>
      <c r="L4" s="21" t="s">
        <v>9</v>
      </c>
    </row>
    <row r="5" spans="2:12" x14ac:dyDescent="0.3">
      <c r="B5">
        <v>39</v>
      </c>
      <c r="D5">
        <v>100</v>
      </c>
      <c r="F5">
        <v>33</v>
      </c>
      <c r="H5">
        <f>(F5*45)</f>
        <v>1485</v>
      </c>
      <c r="J5" s="1">
        <f>(H5/3)</f>
        <v>495</v>
      </c>
      <c r="L5" s="1">
        <f>(J5/60)</f>
        <v>8.25</v>
      </c>
    </row>
    <row r="6" spans="2:12" x14ac:dyDescent="0.3">
      <c r="B6" s="1">
        <f>(D6*39)/100</f>
        <v>37.81818181818182</v>
      </c>
      <c r="D6" s="1">
        <f>((F6*100)/33)</f>
        <v>96.969696969696969</v>
      </c>
      <c r="F6">
        <v>32</v>
      </c>
      <c r="H6">
        <f t="shared" ref="H6:H37" si="0">(F6*45)</f>
        <v>1440</v>
      </c>
      <c r="J6" s="1">
        <f t="shared" ref="J6:J37" si="1">(H6/3)</f>
        <v>480</v>
      </c>
      <c r="L6" s="1">
        <f t="shared" ref="L6:L37" si="2">(J6/60)</f>
        <v>8</v>
      </c>
    </row>
    <row r="7" spans="2:12" x14ac:dyDescent="0.3">
      <c r="B7" s="1">
        <f t="shared" ref="B7:B37" si="3">(D7*39)/100</f>
        <v>36.636363636363633</v>
      </c>
      <c r="D7" s="1">
        <f t="shared" ref="D7:D37" si="4">((F7*100)/33)</f>
        <v>93.939393939393938</v>
      </c>
      <c r="F7">
        <v>31</v>
      </c>
      <c r="H7">
        <f t="shared" si="0"/>
        <v>1395</v>
      </c>
      <c r="J7" s="1">
        <f t="shared" si="1"/>
        <v>465</v>
      </c>
      <c r="L7" s="1">
        <f t="shared" si="2"/>
        <v>7.75</v>
      </c>
    </row>
    <row r="8" spans="2:12" x14ac:dyDescent="0.3">
      <c r="B8" s="1">
        <f t="shared" si="3"/>
        <v>35.454545454545453</v>
      </c>
      <c r="D8" s="1">
        <f t="shared" si="4"/>
        <v>90.909090909090907</v>
      </c>
      <c r="F8">
        <v>30</v>
      </c>
      <c r="H8">
        <f t="shared" si="0"/>
        <v>1350</v>
      </c>
      <c r="J8" s="1">
        <f t="shared" si="1"/>
        <v>450</v>
      </c>
      <c r="L8" s="1">
        <f t="shared" si="2"/>
        <v>7.5</v>
      </c>
    </row>
    <row r="9" spans="2:12" x14ac:dyDescent="0.3">
      <c r="B9" s="1">
        <f t="shared" si="3"/>
        <v>34.272727272727273</v>
      </c>
      <c r="D9" s="1">
        <f t="shared" si="4"/>
        <v>87.878787878787875</v>
      </c>
      <c r="F9">
        <v>29</v>
      </c>
      <c r="H9">
        <f t="shared" si="0"/>
        <v>1305</v>
      </c>
      <c r="J9" s="1">
        <f t="shared" si="1"/>
        <v>435</v>
      </c>
      <c r="L9" s="1">
        <f t="shared" si="2"/>
        <v>7.25</v>
      </c>
    </row>
    <row r="10" spans="2:12" x14ac:dyDescent="0.3">
      <c r="B10" s="1">
        <f t="shared" si="3"/>
        <v>33.090909090909093</v>
      </c>
      <c r="D10" s="1">
        <f t="shared" si="4"/>
        <v>84.848484848484844</v>
      </c>
      <c r="F10">
        <v>28</v>
      </c>
      <c r="H10">
        <f t="shared" si="0"/>
        <v>1260</v>
      </c>
      <c r="J10" s="1">
        <f t="shared" si="1"/>
        <v>420</v>
      </c>
      <c r="L10" s="1">
        <f t="shared" si="2"/>
        <v>7</v>
      </c>
    </row>
    <row r="11" spans="2:12" x14ac:dyDescent="0.3">
      <c r="B11" s="1">
        <f t="shared" si="3"/>
        <v>31.909090909090907</v>
      </c>
      <c r="D11" s="1">
        <f t="shared" si="4"/>
        <v>81.818181818181813</v>
      </c>
      <c r="F11">
        <v>27</v>
      </c>
      <c r="H11">
        <f t="shared" si="0"/>
        <v>1215</v>
      </c>
      <c r="J11" s="1">
        <f t="shared" si="1"/>
        <v>405</v>
      </c>
      <c r="L11" s="1">
        <f t="shared" si="2"/>
        <v>6.75</v>
      </c>
    </row>
    <row r="12" spans="2:12" x14ac:dyDescent="0.3">
      <c r="B12" s="1">
        <f t="shared" si="3"/>
        <v>30.727272727272727</v>
      </c>
      <c r="D12" s="1">
        <f t="shared" si="4"/>
        <v>78.787878787878782</v>
      </c>
      <c r="F12">
        <v>26</v>
      </c>
      <c r="H12">
        <f t="shared" si="0"/>
        <v>1170</v>
      </c>
      <c r="J12" s="1">
        <f t="shared" si="1"/>
        <v>390</v>
      </c>
      <c r="L12" s="1">
        <f t="shared" si="2"/>
        <v>6.5</v>
      </c>
    </row>
    <row r="13" spans="2:12" x14ac:dyDescent="0.3">
      <c r="B13" s="1">
        <f t="shared" si="3"/>
        <v>29.54545454545454</v>
      </c>
      <c r="D13" s="1">
        <f t="shared" si="4"/>
        <v>75.757575757575751</v>
      </c>
      <c r="F13">
        <v>25</v>
      </c>
      <c r="H13">
        <f t="shared" si="0"/>
        <v>1125</v>
      </c>
      <c r="J13" s="1">
        <f t="shared" si="1"/>
        <v>375</v>
      </c>
      <c r="L13" s="1">
        <f t="shared" si="2"/>
        <v>6.25</v>
      </c>
    </row>
    <row r="14" spans="2:12" x14ac:dyDescent="0.3">
      <c r="B14" s="1">
        <f t="shared" si="3"/>
        <v>28.363636363636363</v>
      </c>
      <c r="D14" s="1">
        <f t="shared" si="4"/>
        <v>72.727272727272734</v>
      </c>
      <c r="F14">
        <v>24</v>
      </c>
      <c r="H14">
        <f t="shared" si="0"/>
        <v>1080</v>
      </c>
      <c r="J14" s="1">
        <f t="shared" si="1"/>
        <v>360</v>
      </c>
      <c r="L14" s="1">
        <f t="shared" si="2"/>
        <v>6</v>
      </c>
    </row>
    <row r="15" spans="2:12" x14ac:dyDescent="0.3">
      <c r="B15" s="1">
        <f t="shared" si="3"/>
        <v>27.181818181818183</v>
      </c>
      <c r="D15" s="1">
        <f t="shared" si="4"/>
        <v>69.696969696969703</v>
      </c>
      <c r="F15">
        <v>23</v>
      </c>
      <c r="H15">
        <f t="shared" si="0"/>
        <v>1035</v>
      </c>
      <c r="J15" s="1">
        <f t="shared" si="1"/>
        <v>345</v>
      </c>
      <c r="L15" s="1">
        <f t="shared" si="2"/>
        <v>5.75</v>
      </c>
    </row>
    <row r="16" spans="2:12" x14ac:dyDescent="0.3">
      <c r="B16" s="1">
        <f t="shared" si="3"/>
        <v>26</v>
      </c>
      <c r="D16" s="1">
        <f t="shared" si="4"/>
        <v>66.666666666666671</v>
      </c>
      <c r="F16">
        <v>22</v>
      </c>
      <c r="H16">
        <f t="shared" si="0"/>
        <v>990</v>
      </c>
      <c r="J16" s="1">
        <f t="shared" si="1"/>
        <v>330</v>
      </c>
      <c r="L16" s="1">
        <f t="shared" si="2"/>
        <v>5.5</v>
      </c>
    </row>
    <row r="17" spans="2:12" x14ac:dyDescent="0.3">
      <c r="B17" s="1">
        <f t="shared" si="3"/>
        <v>24.818181818181817</v>
      </c>
      <c r="D17" s="1">
        <f t="shared" si="4"/>
        <v>63.636363636363633</v>
      </c>
      <c r="F17">
        <v>21</v>
      </c>
      <c r="H17">
        <f t="shared" si="0"/>
        <v>945</v>
      </c>
      <c r="J17" s="1">
        <f t="shared" si="1"/>
        <v>315</v>
      </c>
      <c r="L17" s="1">
        <f t="shared" si="2"/>
        <v>5.25</v>
      </c>
    </row>
    <row r="18" spans="2:12" x14ac:dyDescent="0.3">
      <c r="B18" s="1">
        <f t="shared" si="3"/>
        <v>23.63636363636364</v>
      </c>
      <c r="D18" s="1">
        <f t="shared" si="4"/>
        <v>60.606060606060609</v>
      </c>
      <c r="F18">
        <v>20</v>
      </c>
      <c r="H18">
        <f t="shared" si="0"/>
        <v>900</v>
      </c>
      <c r="J18" s="1">
        <f t="shared" si="1"/>
        <v>300</v>
      </c>
      <c r="L18" s="1">
        <f t="shared" si="2"/>
        <v>5</v>
      </c>
    </row>
    <row r="19" spans="2:12" x14ac:dyDescent="0.3">
      <c r="B19" s="1">
        <f t="shared" si="3"/>
        <v>22.454545454545453</v>
      </c>
      <c r="D19" s="1">
        <f t="shared" si="4"/>
        <v>57.575757575757578</v>
      </c>
      <c r="F19">
        <v>19</v>
      </c>
      <c r="H19">
        <f t="shared" si="0"/>
        <v>855</v>
      </c>
      <c r="J19" s="1">
        <f t="shared" si="1"/>
        <v>285</v>
      </c>
      <c r="L19" s="1">
        <f t="shared" si="2"/>
        <v>4.75</v>
      </c>
    </row>
    <row r="20" spans="2:12" x14ac:dyDescent="0.3">
      <c r="B20" s="1">
        <f t="shared" si="3"/>
        <v>21.272727272727273</v>
      </c>
      <c r="D20" s="1">
        <f t="shared" si="4"/>
        <v>54.545454545454547</v>
      </c>
      <c r="F20">
        <v>18</v>
      </c>
      <c r="H20">
        <f t="shared" si="0"/>
        <v>810</v>
      </c>
      <c r="J20" s="1">
        <f t="shared" si="1"/>
        <v>270</v>
      </c>
      <c r="L20" s="1">
        <f t="shared" si="2"/>
        <v>4.5</v>
      </c>
    </row>
    <row r="21" spans="2:12" x14ac:dyDescent="0.3">
      <c r="B21" s="1">
        <f t="shared" si="3"/>
        <v>20.09090909090909</v>
      </c>
      <c r="D21" s="1">
        <f t="shared" si="4"/>
        <v>51.515151515151516</v>
      </c>
      <c r="F21">
        <v>17</v>
      </c>
      <c r="H21">
        <f t="shared" si="0"/>
        <v>765</v>
      </c>
      <c r="J21" s="1">
        <f t="shared" si="1"/>
        <v>255</v>
      </c>
      <c r="L21" s="1">
        <f t="shared" si="2"/>
        <v>4.25</v>
      </c>
    </row>
    <row r="22" spans="2:12" x14ac:dyDescent="0.3">
      <c r="B22" s="1">
        <f t="shared" si="3"/>
        <v>18.90909090909091</v>
      </c>
      <c r="D22" s="1">
        <f t="shared" si="4"/>
        <v>48.484848484848484</v>
      </c>
      <c r="F22">
        <v>16</v>
      </c>
      <c r="H22">
        <f t="shared" si="0"/>
        <v>720</v>
      </c>
      <c r="J22" s="1">
        <f t="shared" si="1"/>
        <v>240</v>
      </c>
      <c r="L22" s="1">
        <f t="shared" si="2"/>
        <v>4</v>
      </c>
    </row>
    <row r="23" spans="2:12" x14ac:dyDescent="0.3">
      <c r="B23" s="1">
        <f t="shared" si="3"/>
        <v>17.727272727272727</v>
      </c>
      <c r="D23" s="1">
        <f t="shared" si="4"/>
        <v>45.454545454545453</v>
      </c>
      <c r="F23">
        <v>15</v>
      </c>
      <c r="H23">
        <f t="shared" si="0"/>
        <v>675</v>
      </c>
      <c r="J23" s="1">
        <f t="shared" si="1"/>
        <v>225</v>
      </c>
      <c r="L23" s="1">
        <f t="shared" si="2"/>
        <v>3.75</v>
      </c>
    </row>
    <row r="24" spans="2:12" x14ac:dyDescent="0.3">
      <c r="B24" s="1">
        <f t="shared" si="3"/>
        <v>16.545454545454547</v>
      </c>
      <c r="D24" s="1">
        <f t="shared" si="4"/>
        <v>42.424242424242422</v>
      </c>
      <c r="F24">
        <v>14</v>
      </c>
      <c r="H24">
        <f t="shared" si="0"/>
        <v>630</v>
      </c>
      <c r="J24" s="1">
        <f t="shared" si="1"/>
        <v>210</v>
      </c>
      <c r="L24" s="1">
        <f t="shared" si="2"/>
        <v>3.5</v>
      </c>
    </row>
    <row r="25" spans="2:12" x14ac:dyDescent="0.3">
      <c r="B25" s="1">
        <f t="shared" si="3"/>
        <v>15.363636363636363</v>
      </c>
      <c r="D25" s="1">
        <f t="shared" si="4"/>
        <v>39.393939393939391</v>
      </c>
      <c r="F25">
        <v>13</v>
      </c>
      <c r="H25">
        <f t="shared" si="0"/>
        <v>585</v>
      </c>
      <c r="J25" s="1">
        <f t="shared" si="1"/>
        <v>195</v>
      </c>
      <c r="L25" s="1">
        <f t="shared" si="2"/>
        <v>3.25</v>
      </c>
    </row>
    <row r="26" spans="2:12" x14ac:dyDescent="0.3">
      <c r="B26" s="1">
        <f t="shared" si="3"/>
        <v>14.181818181818182</v>
      </c>
      <c r="D26" s="1">
        <f t="shared" si="4"/>
        <v>36.363636363636367</v>
      </c>
      <c r="F26">
        <v>12</v>
      </c>
      <c r="H26">
        <f t="shared" si="0"/>
        <v>540</v>
      </c>
      <c r="J26" s="1">
        <f t="shared" si="1"/>
        <v>180</v>
      </c>
      <c r="L26" s="1">
        <f t="shared" si="2"/>
        <v>3</v>
      </c>
    </row>
    <row r="27" spans="2:12" x14ac:dyDescent="0.3">
      <c r="B27" s="1">
        <f t="shared" si="3"/>
        <v>13</v>
      </c>
      <c r="D27" s="1">
        <f t="shared" si="4"/>
        <v>33.333333333333336</v>
      </c>
      <c r="F27">
        <v>11</v>
      </c>
      <c r="H27">
        <f t="shared" si="0"/>
        <v>495</v>
      </c>
      <c r="J27" s="1">
        <f t="shared" si="1"/>
        <v>165</v>
      </c>
      <c r="L27" s="1">
        <f t="shared" si="2"/>
        <v>2.75</v>
      </c>
    </row>
    <row r="28" spans="2:12" x14ac:dyDescent="0.3">
      <c r="B28" s="1">
        <f t="shared" si="3"/>
        <v>11.81818181818182</v>
      </c>
      <c r="D28" s="1">
        <f t="shared" si="4"/>
        <v>30.303030303030305</v>
      </c>
      <c r="F28">
        <v>10</v>
      </c>
      <c r="H28">
        <f t="shared" si="0"/>
        <v>450</v>
      </c>
      <c r="J28" s="1">
        <f t="shared" si="1"/>
        <v>150</v>
      </c>
      <c r="L28" s="1">
        <f t="shared" si="2"/>
        <v>2.5</v>
      </c>
    </row>
    <row r="29" spans="2:12" x14ac:dyDescent="0.3">
      <c r="B29" s="1">
        <f t="shared" si="3"/>
        <v>10.636363636363637</v>
      </c>
      <c r="D29" s="1">
        <f t="shared" si="4"/>
        <v>27.272727272727273</v>
      </c>
      <c r="F29">
        <v>9</v>
      </c>
      <c r="H29">
        <f t="shared" si="0"/>
        <v>405</v>
      </c>
      <c r="J29" s="1">
        <f t="shared" si="1"/>
        <v>135</v>
      </c>
      <c r="L29" s="1">
        <f t="shared" si="2"/>
        <v>2.25</v>
      </c>
    </row>
    <row r="30" spans="2:12" x14ac:dyDescent="0.3">
      <c r="B30" s="1">
        <f t="shared" si="3"/>
        <v>9.454545454545455</v>
      </c>
      <c r="D30" s="1">
        <f t="shared" si="4"/>
        <v>24.242424242424242</v>
      </c>
      <c r="F30">
        <v>8</v>
      </c>
      <c r="H30">
        <f t="shared" si="0"/>
        <v>360</v>
      </c>
      <c r="J30" s="1">
        <f t="shared" si="1"/>
        <v>120</v>
      </c>
      <c r="L30" s="1">
        <f t="shared" si="2"/>
        <v>2</v>
      </c>
    </row>
    <row r="31" spans="2:12" x14ac:dyDescent="0.3">
      <c r="B31" s="1">
        <f t="shared" si="3"/>
        <v>8.2727272727272734</v>
      </c>
      <c r="D31" s="1">
        <f t="shared" si="4"/>
        <v>21.212121212121211</v>
      </c>
      <c r="F31">
        <v>7</v>
      </c>
      <c r="H31">
        <f t="shared" si="0"/>
        <v>315</v>
      </c>
      <c r="J31" s="1">
        <f t="shared" si="1"/>
        <v>105</v>
      </c>
      <c r="L31" s="1">
        <f t="shared" si="2"/>
        <v>1.75</v>
      </c>
    </row>
    <row r="32" spans="2:12" x14ac:dyDescent="0.3">
      <c r="B32" s="1">
        <f t="shared" si="3"/>
        <v>7.0909090909090908</v>
      </c>
      <c r="D32" s="1">
        <f t="shared" si="4"/>
        <v>18.181818181818183</v>
      </c>
      <c r="F32">
        <v>6</v>
      </c>
      <c r="H32">
        <f t="shared" si="0"/>
        <v>270</v>
      </c>
      <c r="J32" s="1">
        <f t="shared" si="1"/>
        <v>90</v>
      </c>
      <c r="L32" s="1">
        <f t="shared" si="2"/>
        <v>1.5</v>
      </c>
    </row>
    <row r="33" spans="2:12" x14ac:dyDescent="0.3">
      <c r="B33" s="1">
        <f t="shared" si="3"/>
        <v>5.9090909090909101</v>
      </c>
      <c r="D33" s="1">
        <f t="shared" si="4"/>
        <v>15.151515151515152</v>
      </c>
      <c r="F33">
        <v>5</v>
      </c>
      <c r="H33">
        <f t="shared" si="0"/>
        <v>225</v>
      </c>
      <c r="J33" s="1">
        <f t="shared" si="1"/>
        <v>75</v>
      </c>
      <c r="L33" s="1">
        <f t="shared" si="2"/>
        <v>1.25</v>
      </c>
    </row>
    <row r="34" spans="2:12" x14ac:dyDescent="0.3">
      <c r="B34" s="1">
        <f t="shared" si="3"/>
        <v>4.7272727272727275</v>
      </c>
      <c r="D34" s="1">
        <f t="shared" si="4"/>
        <v>12.121212121212121</v>
      </c>
      <c r="F34">
        <v>4</v>
      </c>
      <c r="H34">
        <f t="shared" si="0"/>
        <v>180</v>
      </c>
      <c r="J34" s="1">
        <f t="shared" si="1"/>
        <v>60</v>
      </c>
      <c r="L34" s="1">
        <f t="shared" si="2"/>
        <v>1</v>
      </c>
    </row>
    <row r="35" spans="2:12" x14ac:dyDescent="0.3">
      <c r="B35" s="1">
        <f t="shared" si="3"/>
        <v>3.5454545454545454</v>
      </c>
      <c r="D35" s="1">
        <f t="shared" si="4"/>
        <v>9.0909090909090917</v>
      </c>
      <c r="F35">
        <v>3</v>
      </c>
      <c r="H35">
        <f t="shared" si="0"/>
        <v>135</v>
      </c>
      <c r="J35" s="1">
        <f t="shared" si="1"/>
        <v>45</v>
      </c>
      <c r="L35" s="1">
        <f t="shared" si="2"/>
        <v>0.75</v>
      </c>
    </row>
    <row r="36" spans="2:12" x14ac:dyDescent="0.3">
      <c r="B36" s="1">
        <f t="shared" si="3"/>
        <v>2.3636363636363638</v>
      </c>
      <c r="D36" s="1">
        <f t="shared" si="4"/>
        <v>6.0606060606060606</v>
      </c>
      <c r="F36">
        <v>2</v>
      </c>
      <c r="H36">
        <f t="shared" si="0"/>
        <v>90</v>
      </c>
      <c r="J36" s="1">
        <f t="shared" si="1"/>
        <v>30</v>
      </c>
      <c r="L36" s="1">
        <f t="shared" si="2"/>
        <v>0.5</v>
      </c>
    </row>
    <row r="37" spans="2:12" x14ac:dyDescent="0.3">
      <c r="B37" s="1">
        <f t="shared" si="3"/>
        <v>1.1818181818181819</v>
      </c>
      <c r="D37" s="1">
        <f t="shared" si="4"/>
        <v>3.0303030303030303</v>
      </c>
      <c r="F37">
        <v>1</v>
      </c>
      <c r="H37">
        <f t="shared" si="0"/>
        <v>45</v>
      </c>
      <c r="J37" s="1">
        <f t="shared" si="1"/>
        <v>15</v>
      </c>
      <c r="L37" s="1">
        <f t="shared" si="2"/>
        <v>0.25</v>
      </c>
    </row>
  </sheetData>
  <sheetProtection algorithmName="SHA-512" hashValue="XkkRkNzXotdzn49KTv6jQ45bq2lDLqNj4xheHAFvebxcprfa03EzAsPOz8+fwxrYfSIaPosX7zJYjt1vL8/J2w==" saltValue="3y1Ij60QxCaJPF5dUlf0tQ==" spinCount="100000" sheet="1" objects="1" scenarios="1"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3:L34"/>
  <sheetViews>
    <sheetView workbookViewId="0">
      <selection activeCell="J57" sqref="J57"/>
    </sheetView>
  </sheetViews>
  <sheetFormatPr baseColWidth="10" defaultRowHeight="14.4" x14ac:dyDescent="0.3"/>
  <cols>
    <col min="2" max="2" width="14.6640625" customWidth="1"/>
    <col min="3" max="3" width="4.6640625" customWidth="1"/>
    <col min="5" max="5" width="4.33203125" customWidth="1"/>
    <col min="6" max="6" width="14.6640625" customWidth="1"/>
    <col min="7" max="7" width="4.33203125" customWidth="1"/>
    <col min="9" max="9" width="4.33203125" customWidth="1"/>
    <col min="11" max="11" width="4.33203125" customWidth="1"/>
    <col min="12" max="12" width="14.6640625" customWidth="1"/>
  </cols>
  <sheetData>
    <row r="3" spans="2:12" x14ac:dyDescent="0.3">
      <c r="B3" s="21" t="s">
        <v>34</v>
      </c>
      <c r="C3" s="22"/>
      <c r="D3" s="21" t="s">
        <v>0</v>
      </c>
      <c r="E3" s="22"/>
      <c r="F3" s="21" t="s">
        <v>35</v>
      </c>
      <c r="G3" s="22"/>
      <c r="H3" s="21" t="s">
        <v>36</v>
      </c>
      <c r="I3" s="22"/>
      <c r="J3" s="21" t="s">
        <v>4</v>
      </c>
      <c r="K3" s="22"/>
      <c r="L3" s="21" t="s">
        <v>1</v>
      </c>
    </row>
    <row r="4" spans="2:12" x14ac:dyDescent="0.3">
      <c r="B4" s="21" t="s">
        <v>2</v>
      </c>
      <c r="C4" s="22"/>
      <c r="D4" s="22"/>
      <c r="E4" s="22"/>
      <c r="F4" s="22" t="s">
        <v>7</v>
      </c>
      <c r="G4" s="22"/>
      <c r="H4" s="21" t="s">
        <v>5</v>
      </c>
      <c r="I4" s="22"/>
      <c r="J4" s="21" t="s">
        <v>8</v>
      </c>
      <c r="K4" s="22"/>
      <c r="L4" s="21" t="s">
        <v>37</v>
      </c>
    </row>
    <row r="5" spans="2:12" x14ac:dyDescent="0.3">
      <c r="B5">
        <v>39</v>
      </c>
      <c r="D5">
        <v>100</v>
      </c>
      <c r="F5">
        <v>29.7</v>
      </c>
      <c r="H5">
        <f>(F5*50)</f>
        <v>1485</v>
      </c>
      <c r="J5">
        <f>(H5/3)</f>
        <v>495</v>
      </c>
      <c r="L5">
        <f>(J5/60)</f>
        <v>8.25</v>
      </c>
    </row>
    <row r="6" spans="2:12" x14ac:dyDescent="0.3">
      <c r="B6" s="1">
        <f>(D6*39)/100</f>
        <v>38.080808080808083</v>
      </c>
      <c r="D6" s="1">
        <f>((F6*100)/29.7)</f>
        <v>97.643097643097647</v>
      </c>
      <c r="F6">
        <v>29</v>
      </c>
      <c r="H6">
        <f t="shared" ref="H6:H34" si="0">(F6*50)</f>
        <v>1450</v>
      </c>
      <c r="J6" s="1">
        <f t="shared" ref="J6:J34" si="1">(H6/3)</f>
        <v>483.33333333333331</v>
      </c>
      <c r="L6" s="1">
        <f t="shared" ref="L6:L34" si="2">(J6/60)</f>
        <v>8.0555555555555554</v>
      </c>
    </row>
    <row r="7" spans="2:12" x14ac:dyDescent="0.3">
      <c r="B7" s="1">
        <f t="shared" ref="B7:B34" si="3">(D7*39)/100</f>
        <v>36.767676767676768</v>
      </c>
      <c r="D7" s="1">
        <f>((F7*100)/29.7)</f>
        <v>94.276094276094284</v>
      </c>
      <c r="F7">
        <v>28</v>
      </c>
      <c r="H7">
        <f t="shared" si="0"/>
        <v>1400</v>
      </c>
      <c r="J7" s="1">
        <f t="shared" si="1"/>
        <v>466.66666666666669</v>
      </c>
      <c r="L7" s="1">
        <f t="shared" si="2"/>
        <v>7.7777777777777777</v>
      </c>
    </row>
    <row r="8" spans="2:12" x14ac:dyDescent="0.3">
      <c r="B8" s="1">
        <f t="shared" si="3"/>
        <v>35.454545454545453</v>
      </c>
      <c r="D8" s="1">
        <f t="shared" ref="D8:D34" si="4">((F8*100)/29.7)</f>
        <v>90.909090909090907</v>
      </c>
      <c r="F8">
        <v>27</v>
      </c>
      <c r="H8">
        <f t="shared" si="0"/>
        <v>1350</v>
      </c>
      <c r="J8" s="1">
        <f t="shared" si="1"/>
        <v>450</v>
      </c>
      <c r="L8" s="1">
        <f t="shared" si="2"/>
        <v>7.5</v>
      </c>
    </row>
    <row r="9" spans="2:12" x14ac:dyDescent="0.3">
      <c r="B9" s="1">
        <f t="shared" si="3"/>
        <v>34.141414141414145</v>
      </c>
      <c r="D9" s="1">
        <f t="shared" si="4"/>
        <v>87.542087542087543</v>
      </c>
      <c r="F9">
        <v>26</v>
      </c>
      <c r="H9">
        <f t="shared" si="0"/>
        <v>1300</v>
      </c>
      <c r="J9" s="1">
        <f t="shared" si="1"/>
        <v>433.33333333333331</v>
      </c>
      <c r="L9" s="1">
        <f t="shared" si="2"/>
        <v>7.2222222222222223</v>
      </c>
    </row>
    <row r="10" spans="2:12" x14ac:dyDescent="0.3">
      <c r="B10" s="1">
        <f t="shared" si="3"/>
        <v>32.828282828282831</v>
      </c>
      <c r="D10" s="1">
        <f t="shared" si="4"/>
        <v>84.17508417508418</v>
      </c>
      <c r="F10">
        <v>25</v>
      </c>
      <c r="H10">
        <f t="shared" si="0"/>
        <v>1250</v>
      </c>
      <c r="J10" s="1">
        <f t="shared" si="1"/>
        <v>416.66666666666669</v>
      </c>
      <c r="L10" s="1">
        <f t="shared" si="2"/>
        <v>6.9444444444444446</v>
      </c>
    </row>
    <row r="11" spans="2:12" x14ac:dyDescent="0.3">
      <c r="B11" s="1">
        <f t="shared" si="3"/>
        <v>31.515151515151519</v>
      </c>
      <c r="D11" s="1">
        <f t="shared" si="4"/>
        <v>80.808080808080817</v>
      </c>
      <c r="F11">
        <v>24</v>
      </c>
      <c r="H11">
        <f t="shared" si="0"/>
        <v>1200</v>
      </c>
      <c r="J11" s="1">
        <f t="shared" si="1"/>
        <v>400</v>
      </c>
      <c r="L11" s="1">
        <f t="shared" si="2"/>
        <v>6.666666666666667</v>
      </c>
    </row>
    <row r="12" spans="2:12" x14ac:dyDescent="0.3">
      <c r="B12" s="1">
        <f t="shared" si="3"/>
        <v>30.202020202020204</v>
      </c>
      <c r="D12" s="1">
        <f t="shared" si="4"/>
        <v>77.441077441077439</v>
      </c>
      <c r="F12">
        <v>23</v>
      </c>
      <c r="H12">
        <f t="shared" si="0"/>
        <v>1150</v>
      </c>
      <c r="J12" s="1">
        <f t="shared" si="1"/>
        <v>383.33333333333331</v>
      </c>
      <c r="L12" s="1">
        <f t="shared" si="2"/>
        <v>6.3888888888888884</v>
      </c>
    </row>
    <row r="13" spans="2:12" x14ac:dyDescent="0.3">
      <c r="B13" s="1">
        <f t="shared" si="3"/>
        <v>28.888888888888893</v>
      </c>
      <c r="D13" s="1">
        <f t="shared" si="4"/>
        <v>74.074074074074076</v>
      </c>
      <c r="F13">
        <v>22</v>
      </c>
      <c r="H13">
        <f t="shared" si="0"/>
        <v>1100</v>
      </c>
      <c r="J13" s="1">
        <f t="shared" si="1"/>
        <v>366.66666666666669</v>
      </c>
      <c r="L13" s="1">
        <f t="shared" si="2"/>
        <v>6.1111111111111116</v>
      </c>
    </row>
    <row r="14" spans="2:12" x14ac:dyDescent="0.3">
      <c r="B14" s="1">
        <f t="shared" si="3"/>
        <v>27.575757575757578</v>
      </c>
      <c r="D14" s="1">
        <f t="shared" si="4"/>
        <v>70.707070707070713</v>
      </c>
      <c r="F14">
        <v>21</v>
      </c>
      <c r="H14">
        <f t="shared" si="0"/>
        <v>1050</v>
      </c>
      <c r="J14" s="1">
        <f t="shared" si="1"/>
        <v>350</v>
      </c>
      <c r="L14" s="1">
        <f t="shared" si="2"/>
        <v>5.833333333333333</v>
      </c>
    </row>
    <row r="15" spans="2:12" x14ac:dyDescent="0.3">
      <c r="B15" s="1">
        <f t="shared" si="3"/>
        <v>26.262626262626259</v>
      </c>
      <c r="D15" s="1">
        <f t="shared" si="4"/>
        <v>67.340067340067336</v>
      </c>
      <c r="F15">
        <v>20</v>
      </c>
      <c r="H15">
        <f t="shared" si="0"/>
        <v>1000</v>
      </c>
      <c r="J15" s="1">
        <f t="shared" si="1"/>
        <v>333.33333333333331</v>
      </c>
      <c r="L15" s="1">
        <f t="shared" si="2"/>
        <v>5.5555555555555554</v>
      </c>
    </row>
    <row r="16" spans="2:12" x14ac:dyDescent="0.3">
      <c r="B16" s="1">
        <f t="shared" si="3"/>
        <v>24.949494949494948</v>
      </c>
      <c r="D16" s="1">
        <f t="shared" si="4"/>
        <v>63.973063973063972</v>
      </c>
      <c r="F16">
        <v>19</v>
      </c>
      <c r="H16">
        <f t="shared" si="0"/>
        <v>950</v>
      </c>
      <c r="J16" s="1">
        <f t="shared" si="1"/>
        <v>316.66666666666669</v>
      </c>
      <c r="L16" s="1">
        <f t="shared" si="2"/>
        <v>5.2777777777777777</v>
      </c>
    </row>
    <row r="17" spans="2:12" x14ac:dyDescent="0.3">
      <c r="B17" s="1">
        <f t="shared" si="3"/>
        <v>23.63636363636364</v>
      </c>
      <c r="D17" s="1">
        <f t="shared" si="4"/>
        <v>60.606060606060609</v>
      </c>
      <c r="F17">
        <v>18</v>
      </c>
      <c r="H17">
        <f t="shared" si="0"/>
        <v>900</v>
      </c>
      <c r="J17" s="1">
        <f t="shared" si="1"/>
        <v>300</v>
      </c>
      <c r="L17" s="1">
        <f t="shared" si="2"/>
        <v>5</v>
      </c>
    </row>
    <row r="18" spans="2:12" x14ac:dyDescent="0.3">
      <c r="B18" s="1">
        <f t="shared" si="3"/>
        <v>22.323232323232322</v>
      </c>
      <c r="D18" s="1">
        <f t="shared" si="4"/>
        <v>57.239057239057239</v>
      </c>
      <c r="F18">
        <v>17</v>
      </c>
      <c r="H18">
        <f t="shared" si="0"/>
        <v>850</v>
      </c>
      <c r="J18" s="1">
        <f t="shared" si="1"/>
        <v>283.33333333333331</v>
      </c>
      <c r="L18" s="1">
        <f t="shared" si="2"/>
        <v>4.7222222222222223</v>
      </c>
    </row>
    <row r="19" spans="2:12" x14ac:dyDescent="0.3">
      <c r="B19" s="1">
        <f t="shared" si="3"/>
        <v>21.01010101010101</v>
      </c>
      <c r="D19" s="1">
        <f t="shared" si="4"/>
        <v>53.872053872053876</v>
      </c>
      <c r="F19">
        <v>16</v>
      </c>
      <c r="H19">
        <f t="shared" si="0"/>
        <v>800</v>
      </c>
      <c r="J19" s="1">
        <f t="shared" si="1"/>
        <v>266.66666666666669</v>
      </c>
      <c r="L19" s="1">
        <f t="shared" si="2"/>
        <v>4.4444444444444446</v>
      </c>
    </row>
    <row r="20" spans="2:12" x14ac:dyDescent="0.3">
      <c r="B20" s="1">
        <f t="shared" si="3"/>
        <v>19.696969696969699</v>
      </c>
      <c r="D20" s="1">
        <f t="shared" si="4"/>
        <v>50.505050505050505</v>
      </c>
      <c r="F20">
        <v>15</v>
      </c>
      <c r="H20">
        <f t="shared" si="0"/>
        <v>750</v>
      </c>
      <c r="J20" s="1">
        <f t="shared" si="1"/>
        <v>250</v>
      </c>
      <c r="L20" s="1">
        <f t="shared" si="2"/>
        <v>4.166666666666667</v>
      </c>
    </row>
    <row r="21" spans="2:12" x14ac:dyDescent="0.3">
      <c r="B21" s="1">
        <f t="shared" si="3"/>
        <v>18.383838383838384</v>
      </c>
      <c r="D21" s="1">
        <f t="shared" si="4"/>
        <v>47.138047138047142</v>
      </c>
      <c r="F21">
        <v>14</v>
      </c>
      <c r="H21">
        <f t="shared" si="0"/>
        <v>700</v>
      </c>
      <c r="J21" s="1">
        <f t="shared" si="1"/>
        <v>233.33333333333334</v>
      </c>
      <c r="L21" s="1">
        <f t="shared" si="2"/>
        <v>3.8888888888888888</v>
      </c>
    </row>
    <row r="22" spans="2:12" x14ac:dyDescent="0.3">
      <c r="B22" s="1">
        <f t="shared" si="3"/>
        <v>17.070707070707073</v>
      </c>
      <c r="D22" s="1">
        <f t="shared" si="4"/>
        <v>43.771043771043772</v>
      </c>
      <c r="F22">
        <v>13</v>
      </c>
      <c r="H22">
        <f t="shared" si="0"/>
        <v>650</v>
      </c>
      <c r="J22" s="1">
        <f t="shared" si="1"/>
        <v>216.66666666666666</v>
      </c>
      <c r="L22" s="1">
        <f t="shared" si="2"/>
        <v>3.6111111111111112</v>
      </c>
    </row>
    <row r="23" spans="2:12" x14ac:dyDescent="0.3">
      <c r="B23" s="1">
        <f t="shared" si="3"/>
        <v>15.75757575757576</v>
      </c>
      <c r="D23" s="1">
        <f t="shared" si="4"/>
        <v>40.404040404040408</v>
      </c>
      <c r="F23">
        <v>12</v>
      </c>
      <c r="H23">
        <f t="shared" si="0"/>
        <v>600</v>
      </c>
      <c r="J23" s="1">
        <f t="shared" si="1"/>
        <v>200</v>
      </c>
      <c r="L23" s="1">
        <f t="shared" si="2"/>
        <v>3.3333333333333335</v>
      </c>
    </row>
    <row r="24" spans="2:12" x14ac:dyDescent="0.3">
      <c r="B24" s="1">
        <f t="shared" si="3"/>
        <v>14.444444444444446</v>
      </c>
      <c r="D24" s="1">
        <f t="shared" si="4"/>
        <v>37.037037037037038</v>
      </c>
      <c r="F24">
        <v>11</v>
      </c>
      <c r="H24">
        <f t="shared" si="0"/>
        <v>550</v>
      </c>
      <c r="J24" s="1">
        <f t="shared" si="1"/>
        <v>183.33333333333334</v>
      </c>
      <c r="L24" s="1">
        <f t="shared" si="2"/>
        <v>3.0555555555555558</v>
      </c>
    </row>
    <row r="25" spans="2:12" x14ac:dyDescent="0.3">
      <c r="B25" s="1">
        <f t="shared" si="3"/>
        <v>13.13131313131313</v>
      </c>
      <c r="D25" s="1">
        <f t="shared" si="4"/>
        <v>33.670033670033668</v>
      </c>
      <c r="F25">
        <v>10</v>
      </c>
      <c r="H25">
        <f t="shared" si="0"/>
        <v>500</v>
      </c>
      <c r="J25" s="1">
        <f t="shared" si="1"/>
        <v>166.66666666666666</v>
      </c>
      <c r="L25" s="1">
        <f t="shared" si="2"/>
        <v>2.7777777777777777</v>
      </c>
    </row>
    <row r="26" spans="2:12" x14ac:dyDescent="0.3">
      <c r="B26" s="1">
        <f t="shared" si="3"/>
        <v>11.81818181818182</v>
      </c>
      <c r="D26" s="1">
        <f t="shared" si="4"/>
        <v>30.303030303030305</v>
      </c>
      <c r="F26">
        <v>9</v>
      </c>
      <c r="H26">
        <f t="shared" si="0"/>
        <v>450</v>
      </c>
      <c r="J26" s="1">
        <f t="shared" si="1"/>
        <v>150</v>
      </c>
      <c r="L26" s="1">
        <f t="shared" si="2"/>
        <v>2.5</v>
      </c>
    </row>
    <row r="27" spans="2:12" x14ac:dyDescent="0.3">
      <c r="B27" s="1">
        <f t="shared" si="3"/>
        <v>10.505050505050505</v>
      </c>
      <c r="D27" s="1">
        <f t="shared" si="4"/>
        <v>26.936026936026938</v>
      </c>
      <c r="F27">
        <v>8</v>
      </c>
      <c r="H27">
        <f t="shared" si="0"/>
        <v>400</v>
      </c>
      <c r="J27" s="1">
        <f t="shared" si="1"/>
        <v>133.33333333333334</v>
      </c>
      <c r="L27" s="1">
        <f t="shared" si="2"/>
        <v>2.2222222222222223</v>
      </c>
    </row>
    <row r="28" spans="2:12" x14ac:dyDescent="0.3">
      <c r="B28" s="1">
        <f t="shared" si="3"/>
        <v>9.191919191919192</v>
      </c>
      <c r="D28" s="1">
        <f t="shared" si="4"/>
        <v>23.569023569023571</v>
      </c>
      <c r="F28">
        <v>7</v>
      </c>
      <c r="H28">
        <f t="shared" si="0"/>
        <v>350</v>
      </c>
      <c r="J28" s="1">
        <f t="shared" si="1"/>
        <v>116.66666666666667</v>
      </c>
      <c r="L28" s="1">
        <f t="shared" si="2"/>
        <v>1.9444444444444444</v>
      </c>
    </row>
    <row r="29" spans="2:12" x14ac:dyDescent="0.3">
      <c r="B29" s="1">
        <f t="shared" si="3"/>
        <v>7.8787878787878798</v>
      </c>
      <c r="D29" s="1">
        <f t="shared" si="4"/>
        <v>20.202020202020204</v>
      </c>
      <c r="F29">
        <v>6</v>
      </c>
      <c r="H29">
        <f t="shared" si="0"/>
        <v>300</v>
      </c>
      <c r="J29" s="1">
        <f t="shared" si="1"/>
        <v>100</v>
      </c>
      <c r="L29" s="1">
        <f t="shared" si="2"/>
        <v>1.6666666666666667</v>
      </c>
    </row>
    <row r="30" spans="2:12" x14ac:dyDescent="0.3">
      <c r="B30" s="1">
        <f t="shared" si="3"/>
        <v>6.5656565656565649</v>
      </c>
      <c r="D30" s="1">
        <f t="shared" si="4"/>
        <v>16.835016835016834</v>
      </c>
      <c r="F30">
        <v>5</v>
      </c>
      <c r="H30">
        <f t="shared" si="0"/>
        <v>250</v>
      </c>
      <c r="J30" s="1">
        <f t="shared" si="1"/>
        <v>83.333333333333329</v>
      </c>
      <c r="L30" s="1">
        <f t="shared" si="2"/>
        <v>1.3888888888888888</v>
      </c>
    </row>
    <row r="31" spans="2:12" x14ac:dyDescent="0.3">
      <c r="B31" s="1">
        <f t="shared" si="3"/>
        <v>5.2525252525252526</v>
      </c>
      <c r="D31" s="1">
        <f t="shared" si="4"/>
        <v>13.468013468013469</v>
      </c>
      <c r="F31">
        <v>4</v>
      </c>
      <c r="H31">
        <f t="shared" si="0"/>
        <v>200</v>
      </c>
      <c r="J31" s="1">
        <f t="shared" si="1"/>
        <v>66.666666666666671</v>
      </c>
      <c r="L31" s="1">
        <f t="shared" si="2"/>
        <v>1.1111111111111112</v>
      </c>
    </row>
    <row r="32" spans="2:12" x14ac:dyDescent="0.3">
      <c r="B32" s="1">
        <f t="shared" si="3"/>
        <v>3.9393939393939399</v>
      </c>
      <c r="D32" s="1">
        <f t="shared" si="4"/>
        <v>10.101010101010102</v>
      </c>
      <c r="F32">
        <v>3</v>
      </c>
      <c r="H32">
        <f t="shared" si="0"/>
        <v>150</v>
      </c>
      <c r="J32" s="1">
        <f t="shared" si="1"/>
        <v>50</v>
      </c>
      <c r="L32" s="1">
        <f t="shared" si="2"/>
        <v>0.83333333333333337</v>
      </c>
    </row>
    <row r="33" spans="2:12" x14ac:dyDescent="0.3">
      <c r="B33" s="1">
        <f t="shared" si="3"/>
        <v>2.6262626262626263</v>
      </c>
      <c r="D33" s="1">
        <f t="shared" si="4"/>
        <v>6.7340067340067344</v>
      </c>
      <c r="F33">
        <v>2</v>
      </c>
      <c r="H33">
        <f t="shared" si="0"/>
        <v>100</v>
      </c>
      <c r="J33" s="1">
        <f t="shared" si="1"/>
        <v>33.333333333333336</v>
      </c>
      <c r="L33" s="1">
        <f t="shared" si="2"/>
        <v>0.55555555555555558</v>
      </c>
    </row>
    <row r="34" spans="2:12" x14ac:dyDescent="0.3">
      <c r="B34" s="1">
        <f t="shared" si="3"/>
        <v>1.3131313131313131</v>
      </c>
      <c r="D34" s="1">
        <f t="shared" si="4"/>
        <v>3.3670033670033672</v>
      </c>
      <c r="F34">
        <v>1</v>
      </c>
      <c r="H34">
        <f t="shared" si="0"/>
        <v>50</v>
      </c>
      <c r="J34" s="1">
        <f t="shared" si="1"/>
        <v>16.666666666666668</v>
      </c>
      <c r="L34" s="1">
        <f t="shared" si="2"/>
        <v>0.27777777777777779</v>
      </c>
    </row>
  </sheetData>
  <sheetProtection algorithmName="SHA-512" hashValue="NQMYn27AaCfDNMNPCec0lErUTJlwUooROeqgRwzmnFf95gxCMluM+4egJzMDRgp3MU8Ek0s9tOdYl3d7pSbXOQ==" saltValue="X7ucsGJdSiLpbgy6fbFYug==" spinCount="100000" sheet="1" objects="1" scenarios="1"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PF = ÖPR</vt:lpstr>
      <vt:lpstr>PF-45 Min.</vt:lpstr>
      <vt:lpstr>PF-50 Min.</vt:lpstr>
      <vt:lpstr>'PF = ÖPR'!Druckbereich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Mages</dc:creator>
  <cp:lastModifiedBy>Sabine Mages</cp:lastModifiedBy>
  <cp:lastPrinted>2021-01-21T16:29:27Z</cp:lastPrinted>
  <dcterms:created xsi:type="dcterms:W3CDTF">2019-09-14T16:31:06Z</dcterms:created>
  <dcterms:modified xsi:type="dcterms:W3CDTF">2024-12-29T10:15:18Z</dcterms:modified>
</cp:coreProperties>
</file>